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1-2023.10" sheetId="1" r:id="rId1"/>
    <sheet name="2023.11-2023.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K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2022-2023合同中标服务费</t>
        </r>
      </text>
    </comment>
    <comment ref="L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履约担保费</t>
        </r>
      </text>
    </comment>
    <comment ref="G31" authorId="0">
      <text>
        <r>
          <rPr>
            <sz val="14"/>
            <rFont val="宋体"/>
            <charset val="134"/>
          </rPr>
          <t xml:space="preserve">第二季度督导225
第二季度季度考核1235.66
</t>
        </r>
      </text>
    </comment>
    <comment ref="K66" authorId="0">
      <text>
        <r>
          <rPr>
            <sz val="9"/>
            <rFont val="宋体"/>
            <charset val="134"/>
          </rPr>
          <t xml:space="preserve">培训费2600
</t>
        </r>
      </text>
    </comment>
    <comment ref="K91" authorId="0">
      <text>
        <r>
          <rPr>
            <sz val="9"/>
            <rFont val="宋体"/>
            <charset val="134"/>
          </rPr>
          <t xml:space="preserve">培训费1300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5" authorId="0">
      <text>
        <r>
          <rPr>
            <b/>
            <sz val="9"/>
            <rFont val="宋体"/>
            <charset val="134"/>
          </rPr>
          <t>24年2月计提</t>
        </r>
      </text>
    </comment>
    <comment ref="C31" authorId="0">
      <text>
        <r>
          <rPr>
            <b/>
            <sz val="9"/>
            <rFont val="宋体"/>
            <charset val="134"/>
          </rPr>
          <t>24年2月计提</t>
        </r>
      </text>
    </comment>
  </commentList>
</comments>
</file>

<file path=xl/sharedStrings.xml><?xml version="1.0" encoding="utf-8"?>
<sst xmlns="http://schemas.openxmlformats.org/spreadsheetml/2006/main" count="161" uniqueCount="46">
  <si>
    <t>金菊、救助站2023年支出明细</t>
  </si>
  <si>
    <t>元/人/年</t>
  </si>
  <si>
    <t>活动费（3%）</t>
  </si>
  <si>
    <t>每月活动费</t>
  </si>
  <si>
    <t>4人</t>
  </si>
  <si>
    <t>金菊</t>
  </si>
  <si>
    <t>合同期：</t>
  </si>
  <si>
    <t>金菊、救助站</t>
  </si>
  <si>
    <t>5人</t>
  </si>
  <si>
    <t>金菊东城</t>
  </si>
  <si>
    <t>7人</t>
  </si>
  <si>
    <t>救助站</t>
  </si>
  <si>
    <t>合计</t>
  </si>
  <si>
    <t>工资</t>
  </si>
  <si>
    <t>绩效</t>
  </si>
  <si>
    <t>社保</t>
  </si>
  <si>
    <t>公积金</t>
  </si>
  <si>
    <t>福利</t>
  </si>
  <si>
    <t>人员薪酬合计</t>
  </si>
  <si>
    <t>活动物资</t>
  </si>
  <si>
    <t>交通费</t>
  </si>
  <si>
    <t>宣传费</t>
  </si>
  <si>
    <t>误餐费</t>
  </si>
  <si>
    <t>办公费</t>
  </si>
  <si>
    <t>活动成本合计</t>
  </si>
  <si>
    <t>中标服务费</t>
  </si>
  <si>
    <t>增值税</t>
  </si>
  <si>
    <t>城建税等</t>
  </si>
  <si>
    <t>税费合计</t>
  </si>
  <si>
    <t>管理费</t>
  </si>
  <si>
    <t>总计</t>
  </si>
  <si>
    <t>银行收款</t>
  </si>
  <si>
    <t>备注</t>
  </si>
  <si>
    <t>2022.10.25-2023.10.24</t>
  </si>
  <si>
    <t>合同金额</t>
  </si>
  <si>
    <t>/人/年</t>
  </si>
  <si>
    <t>东城金菊</t>
  </si>
  <si>
    <t>已改名（救助站2）</t>
  </si>
  <si>
    <t>2022.11.1-2023.10.31</t>
  </si>
  <si>
    <t>民生大莞家2023年支出明细</t>
  </si>
  <si>
    <t>合同期：2023/10/25-2023/10/24</t>
  </si>
  <si>
    <t>合同金额：238400</t>
  </si>
  <si>
    <t>人数：2人</t>
  </si>
  <si>
    <t>救助站2023年支出明细</t>
  </si>
  <si>
    <t>合同金额：</t>
  </si>
  <si>
    <t>人数：9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</si>
</sst>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77" fontId="2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77" fontId="2" fillId="3" borderId="1" xfId="0" applyNumberFormat="1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>
      <alignment vertical="center"/>
    </xf>
    <xf numFmtId="178" fontId="2" fillId="3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4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78" fontId="2" fillId="3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1"/>
  <sheetViews>
    <sheetView tabSelected="1" workbookViewId="0">
      <selection activeCell="G11" sqref="G11"/>
    </sheetView>
  </sheetViews>
  <sheetFormatPr defaultColWidth="9" defaultRowHeight="14.25"/>
  <cols>
    <col min="1" max="1" width="8.5" style="2" customWidth="1"/>
    <col min="2" max="2" width="10.5" style="2" customWidth="1"/>
    <col min="3" max="3" width="10.75" style="2" customWidth="1"/>
    <col min="4" max="4" width="13.875" style="2" customWidth="1"/>
    <col min="5" max="5" width="11" style="2" customWidth="1"/>
    <col min="6" max="6" width="10.625" style="2" customWidth="1"/>
    <col min="7" max="10" width="10.375" style="2" customWidth="1"/>
    <col min="11" max="12" width="11.5" style="2" customWidth="1"/>
    <col min="13" max="13" width="12.25" style="2" customWidth="1"/>
    <col min="14" max="14" width="11.5" style="2" customWidth="1"/>
  </cols>
  <sheetData>
    <row r="1" ht="18.75" spans="1:1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>
      <c r="A2" s="20"/>
      <c r="B2" s="21"/>
      <c r="C2" s="21"/>
      <c r="D2" s="20"/>
      <c r="E2" s="20"/>
      <c r="F2" s="20"/>
      <c r="G2" s="20"/>
      <c r="H2" s="20"/>
      <c r="I2" s="20"/>
      <c r="J2" s="20"/>
      <c r="K2" s="20"/>
      <c r="L2" s="20" t="s">
        <v>1</v>
      </c>
      <c r="M2" s="20" t="s">
        <v>2</v>
      </c>
      <c r="N2" s="20" t="s">
        <v>3</v>
      </c>
    </row>
    <row r="3" spans="1:14">
      <c r="A3" s="20"/>
      <c r="B3" s="21"/>
      <c r="C3" s="21"/>
      <c r="D3" s="20"/>
      <c r="E3" s="20"/>
      <c r="F3" s="20"/>
      <c r="G3" s="20"/>
      <c r="H3" s="20"/>
      <c r="I3" s="20" t="s">
        <v>4</v>
      </c>
      <c r="J3" s="35" t="s">
        <v>5</v>
      </c>
      <c r="K3" s="35">
        <v>464580</v>
      </c>
      <c r="L3" s="20">
        <f>K3/4</f>
        <v>116145</v>
      </c>
      <c r="M3" s="20">
        <f>L3*0.03</f>
        <v>3484.35</v>
      </c>
      <c r="N3" s="36">
        <f>M3/12</f>
        <v>290.3625</v>
      </c>
    </row>
    <row r="4" spans="1:14">
      <c r="A4" s="22" t="s">
        <v>6</v>
      </c>
      <c r="B4" s="23">
        <v>44859</v>
      </c>
      <c r="C4" s="23">
        <v>45223</v>
      </c>
      <c r="D4" s="20" t="s">
        <v>7</v>
      </c>
      <c r="E4" s="20">
        <f>K3+K5</f>
        <v>1302873</v>
      </c>
      <c r="F4" s="20"/>
      <c r="G4" s="20"/>
      <c r="H4" s="20"/>
      <c r="I4" s="20" t="s">
        <v>8</v>
      </c>
      <c r="J4" s="35" t="s">
        <v>9</v>
      </c>
      <c r="K4" s="35">
        <v>580375</v>
      </c>
      <c r="L4" s="20">
        <f>K4/5</f>
        <v>116075</v>
      </c>
      <c r="M4" s="20">
        <f>L4*0.03</f>
        <v>3482.25</v>
      </c>
      <c r="N4" s="36">
        <f>M4/12</f>
        <v>290.1875</v>
      </c>
    </row>
    <row r="5" spans="1:14">
      <c r="A5" s="20"/>
      <c r="B5" s="23">
        <v>44866</v>
      </c>
      <c r="C5" s="23">
        <v>45230</v>
      </c>
      <c r="D5" s="20" t="s">
        <v>9</v>
      </c>
      <c r="E5" s="20">
        <f>K4</f>
        <v>580375</v>
      </c>
      <c r="F5" s="20"/>
      <c r="G5" s="20"/>
      <c r="H5" s="20"/>
      <c r="I5" s="20" t="s">
        <v>10</v>
      </c>
      <c r="J5" s="35" t="s">
        <v>11</v>
      </c>
      <c r="K5" s="35">
        <v>838293</v>
      </c>
      <c r="L5" s="36">
        <f>K5/7</f>
        <v>119756.142857143</v>
      </c>
      <c r="M5" s="36">
        <f>L5*0.03</f>
        <v>3592.68428571429</v>
      </c>
      <c r="N5" s="36">
        <f>M5/12</f>
        <v>299.390357142857</v>
      </c>
    </row>
    <row r="6" spans="1:14">
      <c r="A6" s="24"/>
      <c r="B6" s="25">
        <v>44927</v>
      </c>
      <c r="C6" s="25">
        <v>44958</v>
      </c>
      <c r="D6" s="25">
        <v>44986</v>
      </c>
      <c r="E6" s="25">
        <v>45017</v>
      </c>
      <c r="F6" s="25">
        <v>45047</v>
      </c>
      <c r="G6" s="25">
        <v>45078</v>
      </c>
      <c r="H6" s="25">
        <v>45108</v>
      </c>
      <c r="I6" s="25">
        <v>45139</v>
      </c>
      <c r="J6" s="25">
        <v>45170</v>
      </c>
      <c r="K6" s="25">
        <v>45200</v>
      </c>
      <c r="L6" s="25">
        <v>45231</v>
      </c>
      <c r="M6" s="25">
        <v>45261</v>
      </c>
      <c r="N6" s="24" t="s">
        <v>12</v>
      </c>
    </row>
    <row r="7" spans="1:14">
      <c r="A7" s="24" t="s">
        <v>13</v>
      </c>
      <c r="B7" s="24">
        <f t="shared" ref="B7:M7" si="0">B31+B56+B81</f>
        <v>98580</v>
      </c>
      <c r="C7" s="24">
        <f t="shared" si="0"/>
        <v>98934.8</v>
      </c>
      <c r="D7" s="24">
        <f t="shared" si="0"/>
        <v>106531.3</v>
      </c>
      <c r="E7" s="24">
        <f t="shared" si="0"/>
        <v>96805.2</v>
      </c>
      <c r="F7" s="24">
        <f t="shared" si="0"/>
        <v>97804.57</v>
      </c>
      <c r="G7" s="24">
        <f t="shared" si="0"/>
        <v>110129.75</v>
      </c>
      <c r="H7" s="24">
        <f t="shared" si="0"/>
        <v>104947.27</v>
      </c>
      <c r="I7" s="24">
        <f t="shared" si="0"/>
        <v>103790</v>
      </c>
      <c r="J7" s="24">
        <f t="shared" si="0"/>
        <v>103930</v>
      </c>
      <c r="K7" s="24">
        <f t="shared" si="0"/>
        <v>119130.34</v>
      </c>
      <c r="L7" s="24">
        <f t="shared" si="0"/>
        <v>0</v>
      </c>
      <c r="M7" s="24">
        <f t="shared" si="0"/>
        <v>0</v>
      </c>
      <c r="N7" s="24">
        <f t="shared" ref="N7:N11" si="1">SUM(B7:M7)</f>
        <v>1040583.23</v>
      </c>
    </row>
    <row r="8" spans="1:14">
      <c r="A8" s="24" t="s">
        <v>14</v>
      </c>
      <c r="B8" s="24">
        <f t="shared" ref="B8:M8" si="2">B32+B57+B82</f>
        <v>0</v>
      </c>
      <c r="C8" s="24">
        <f t="shared" si="2"/>
        <v>0</v>
      </c>
      <c r="D8" s="24">
        <f t="shared" si="2"/>
        <v>0</v>
      </c>
      <c r="E8" s="24">
        <f t="shared" si="2"/>
        <v>0</v>
      </c>
      <c r="F8" s="24">
        <f t="shared" si="2"/>
        <v>0</v>
      </c>
      <c r="G8" s="24">
        <f t="shared" si="2"/>
        <v>0</v>
      </c>
      <c r="H8" s="24">
        <f t="shared" si="2"/>
        <v>0</v>
      </c>
      <c r="I8" s="24">
        <f t="shared" si="2"/>
        <v>0</v>
      </c>
      <c r="J8" s="24">
        <f t="shared" si="2"/>
        <v>0</v>
      </c>
      <c r="K8" s="24">
        <f t="shared" si="2"/>
        <v>113828.28</v>
      </c>
      <c r="L8" s="24">
        <f t="shared" si="2"/>
        <v>0</v>
      </c>
      <c r="M8" s="24">
        <f t="shared" si="2"/>
        <v>0</v>
      </c>
      <c r="N8" s="24">
        <f t="shared" si="1"/>
        <v>113828.28</v>
      </c>
    </row>
    <row r="9" spans="1:14">
      <c r="A9" s="24" t="s">
        <v>15</v>
      </c>
      <c r="B9" s="24">
        <f t="shared" ref="B9:M9" si="3">B33+B58+B83</f>
        <v>11188.92</v>
      </c>
      <c r="C9" s="24">
        <f t="shared" si="3"/>
        <v>11180.94</v>
      </c>
      <c r="D9" s="24">
        <f t="shared" si="3"/>
        <v>11180.94</v>
      </c>
      <c r="E9" s="24">
        <f t="shared" si="3"/>
        <v>11172.96</v>
      </c>
      <c r="F9" s="24">
        <f t="shared" si="3"/>
        <v>10783.35</v>
      </c>
      <c r="G9" s="24">
        <f t="shared" si="3"/>
        <v>12221.13</v>
      </c>
      <c r="H9" s="24">
        <f t="shared" si="3"/>
        <v>12819.36</v>
      </c>
      <c r="I9" s="24">
        <f t="shared" si="3"/>
        <v>12819.36</v>
      </c>
      <c r="J9" s="24">
        <f t="shared" si="3"/>
        <v>12819.36</v>
      </c>
      <c r="K9" s="24">
        <f t="shared" si="3"/>
        <v>12819.36</v>
      </c>
      <c r="L9" s="24">
        <f t="shared" si="3"/>
        <v>0</v>
      </c>
      <c r="M9" s="24">
        <f t="shared" si="3"/>
        <v>0</v>
      </c>
      <c r="N9" s="24">
        <f t="shared" si="1"/>
        <v>119005.68</v>
      </c>
    </row>
    <row r="10" spans="1:14">
      <c r="A10" s="24" t="s">
        <v>16</v>
      </c>
      <c r="B10" s="24">
        <f t="shared" ref="B10:M10" si="4">B34+B59+B84</f>
        <v>1520</v>
      </c>
      <c r="C10" s="24">
        <f t="shared" si="4"/>
        <v>1520</v>
      </c>
      <c r="D10" s="24">
        <f t="shared" si="4"/>
        <v>1520</v>
      </c>
      <c r="E10" s="24">
        <f t="shared" si="4"/>
        <v>1520</v>
      </c>
      <c r="F10" s="24">
        <f t="shared" si="4"/>
        <v>1425</v>
      </c>
      <c r="G10" s="24">
        <f t="shared" si="4"/>
        <v>665</v>
      </c>
      <c r="H10" s="24">
        <f t="shared" si="4"/>
        <v>1520</v>
      </c>
      <c r="I10" s="24">
        <f t="shared" si="4"/>
        <v>1520</v>
      </c>
      <c r="J10" s="24">
        <f t="shared" si="4"/>
        <v>1520</v>
      </c>
      <c r="K10" s="24">
        <f t="shared" si="4"/>
        <v>1520</v>
      </c>
      <c r="L10" s="24">
        <f t="shared" si="4"/>
        <v>0</v>
      </c>
      <c r="M10" s="24">
        <f t="shared" si="4"/>
        <v>0</v>
      </c>
      <c r="N10" s="24">
        <f t="shared" si="1"/>
        <v>14250</v>
      </c>
    </row>
    <row r="11" spans="1:14">
      <c r="A11" s="24" t="s">
        <v>17</v>
      </c>
      <c r="B11" s="24">
        <f t="shared" ref="B11:M11" si="5">B35+B60+B85</f>
        <v>0</v>
      </c>
      <c r="C11" s="24">
        <f t="shared" si="5"/>
        <v>0</v>
      </c>
      <c r="D11" s="24">
        <f t="shared" si="5"/>
        <v>0</v>
      </c>
      <c r="E11" s="24">
        <f t="shared" si="5"/>
        <v>0</v>
      </c>
      <c r="F11" s="24">
        <f t="shared" si="5"/>
        <v>0</v>
      </c>
      <c r="G11" s="24">
        <f t="shared" si="5"/>
        <v>0</v>
      </c>
      <c r="H11" s="24">
        <f t="shared" si="5"/>
        <v>0</v>
      </c>
      <c r="I11" s="24">
        <f t="shared" si="5"/>
        <v>0</v>
      </c>
      <c r="J11" s="24">
        <f t="shared" si="5"/>
        <v>4250</v>
      </c>
      <c r="K11" s="24">
        <f t="shared" si="5"/>
        <v>0</v>
      </c>
      <c r="L11" s="24">
        <f t="shared" si="5"/>
        <v>0</v>
      </c>
      <c r="M11" s="24">
        <f t="shared" si="5"/>
        <v>0</v>
      </c>
      <c r="N11" s="24">
        <f t="shared" si="1"/>
        <v>4250</v>
      </c>
    </row>
    <row r="12" ht="28.5" spans="1:14">
      <c r="A12" s="26" t="s">
        <v>18</v>
      </c>
      <c r="B12" s="27">
        <f t="shared" ref="B12:N12" si="6">SUM(B7:B11)</f>
        <v>111288.92</v>
      </c>
      <c r="C12" s="27">
        <f t="shared" si="6"/>
        <v>111635.74</v>
      </c>
      <c r="D12" s="27">
        <f t="shared" si="6"/>
        <v>119232.24</v>
      </c>
      <c r="E12" s="27">
        <f t="shared" si="6"/>
        <v>109498.16</v>
      </c>
      <c r="F12" s="27">
        <f t="shared" si="6"/>
        <v>110012.92</v>
      </c>
      <c r="G12" s="27">
        <f t="shared" si="6"/>
        <v>123015.88</v>
      </c>
      <c r="H12" s="27">
        <f t="shared" si="6"/>
        <v>119286.63</v>
      </c>
      <c r="I12" s="27">
        <f t="shared" si="6"/>
        <v>118129.36</v>
      </c>
      <c r="J12" s="27">
        <f t="shared" si="6"/>
        <v>122519.36</v>
      </c>
      <c r="K12" s="27">
        <f t="shared" si="6"/>
        <v>247297.98</v>
      </c>
      <c r="L12" s="27">
        <f t="shared" si="6"/>
        <v>0</v>
      </c>
      <c r="M12" s="27">
        <f t="shared" si="6"/>
        <v>0</v>
      </c>
      <c r="N12" s="27">
        <f t="shared" si="6"/>
        <v>1291917.19</v>
      </c>
    </row>
    <row r="13" spans="1:14">
      <c r="A13" s="24" t="s">
        <v>19</v>
      </c>
      <c r="B13" s="24">
        <f t="shared" ref="B13:M13" si="7">B37+B62+B87</f>
        <v>0</v>
      </c>
      <c r="C13" s="24">
        <f t="shared" si="7"/>
        <v>2353</v>
      </c>
      <c r="D13" s="24">
        <f t="shared" si="7"/>
        <v>1721.06</v>
      </c>
      <c r="E13" s="24">
        <f t="shared" si="7"/>
        <v>488.13</v>
      </c>
      <c r="F13" s="24">
        <f t="shared" si="7"/>
        <v>3238.19</v>
      </c>
      <c r="G13" s="24">
        <f t="shared" si="7"/>
        <v>1770.27</v>
      </c>
      <c r="H13" s="24">
        <f t="shared" si="7"/>
        <v>3010.71</v>
      </c>
      <c r="I13" s="24">
        <f t="shared" si="7"/>
        <v>1320.12</v>
      </c>
      <c r="J13" s="24">
        <f t="shared" si="7"/>
        <v>864.22</v>
      </c>
      <c r="K13" s="24">
        <f t="shared" si="7"/>
        <v>25803.73</v>
      </c>
      <c r="L13" s="24">
        <f t="shared" si="7"/>
        <v>0</v>
      </c>
      <c r="M13" s="24">
        <f t="shared" si="7"/>
        <v>0</v>
      </c>
      <c r="N13" s="24">
        <f t="shared" ref="N13:N17" si="8">SUM(B13:M13)</f>
        <v>40569.43</v>
      </c>
    </row>
    <row r="14" spans="1:14">
      <c r="A14" s="24" t="s">
        <v>20</v>
      </c>
      <c r="B14" s="24">
        <f t="shared" ref="B14:M14" si="9">B38+B63+B88</f>
        <v>66</v>
      </c>
      <c r="C14" s="24">
        <f t="shared" si="9"/>
        <v>207</v>
      </c>
      <c r="D14" s="24">
        <f t="shared" si="9"/>
        <v>230.1</v>
      </c>
      <c r="E14" s="24">
        <f t="shared" si="9"/>
        <v>252</v>
      </c>
      <c r="F14" s="24">
        <f t="shared" si="9"/>
        <v>79.5</v>
      </c>
      <c r="G14" s="24">
        <f t="shared" si="9"/>
        <v>0</v>
      </c>
      <c r="H14" s="24">
        <f t="shared" si="9"/>
        <v>0</v>
      </c>
      <c r="I14" s="24">
        <f t="shared" si="9"/>
        <v>30.24</v>
      </c>
      <c r="J14" s="24">
        <f t="shared" si="9"/>
        <v>0</v>
      </c>
      <c r="K14" s="24">
        <f t="shared" si="9"/>
        <v>37.79</v>
      </c>
      <c r="L14" s="24">
        <f t="shared" si="9"/>
        <v>0</v>
      </c>
      <c r="M14" s="24">
        <f t="shared" si="9"/>
        <v>0</v>
      </c>
      <c r="N14" s="24">
        <f t="shared" si="8"/>
        <v>902.63</v>
      </c>
    </row>
    <row r="15" spans="1:14">
      <c r="A15" s="24" t="s">
        <v>21</v>
      </c>
      <c r="B15" s="24">
        <f t="shared" ref="B15:M15" si="10">B39+B64+B89</f>
        <v>0</v>
      </c>
      <c r="C15" s="24">
        <f t="shared" si="10"/>
        <v>0</v>
      </c>
      <c r="D15" s="24">
        <f t="shared" si="10"/>
        <v>120</v>
      </c>
      <c r="E15" s="24">
        <f t="shared" si="10"/>
        <v>20</v>
      </c>
      <c r="F15" s="24">
        <f t="shared" si="10"/>
        <v>0</v>
      </c>
      <c r="G15" s="24">
        <f t="shared" si="10"/>
        <v>775</v>
      </c>
      <c r="H15" s="24">
        <f t="shared" si="10"/>
        <v>0</v>
      </c>
      <c r="I15" s="24">
        <f t="shared" si="10"/>
        <v>0</v>
      </c>
      <c r="J15" s="24">
        <f t="shared" si="10"/>
        <v>0</v>
      </c>
      <c r="K15" s="24">
        <f t="shared" si="10"/>
        <v>0</v>
      </c>
      <c r="L15" s="24">
        <f t="shared" si="10"/>
        <v>0</v>
      </c>
      <c r="M15" s="24">
        <f t="shared" si="10"/>
        <v>0</v>
      </c>
      <c r="N15" s="24">
        <f t="shared" si="8"/>
        <v>915</v>
      </c>
    </row>
    <row r="16" spans="1:14">
      <c r="A16" s="24" t="s">
        <v>22</v>
      </c>
      <c r="B16" s="24">
        <f t="shared" ref="B16:M16" si="11">B40+B65+B90</f>
        <v>0</v>
      </c>
      <c r="C16" s="24">
        <f t="shared" si="11"/>
        <v>0</v>
      </c>
      <c r="D16" s="24">
        <f t="shared" si="11"/>
        <v>0</v>
      </c>
      <c r="E16" s="24">
        <f t="shared" si="11"/>
        <v>0</v>
      </c>
      <c r="F16" s="24">
        <f t="shared" si="11"/>
        <v>0</v>
      </c>
      <c r="G16" s="24">
        <f t="shared" si="11"/>
        <v>0</v>
      </c>
      <c r="H16" s="24">
        <f t="shared" si="11"/>
        <v>0</v>
      </c>
      <c r="I16" s="24">
        <f t="shared" si="11"/>
        <v>0</v>
      </c>
      <c r="J16" s="24">
        <f t="shared" si="11"/>
        <v>0</v>
      </c>
      <c r="K16" s="24">
        <f t="shared" si="11"/>
        <v>207</v>
      </c>
      <c r="L16" s="24">
        <f t="shared" si="11"/>
        <v>0</v>
      </c>
      <c r="M16" s="24">
        <f t="shared" si="11"/>
        <v>0</v>
      </c>
      <c r="N16" s="24">
        <f t="shared" si="8"/>
        <v>207</v>
      </c>
    </row>
    <row r="17" spans="1:14">
      <c r="A17" s="24" t="s">
        <v>23</v>
      </c>
      <c r="B17" s="24">
        <f t="shared" ref="B17:M17" si="12">B41+B66+B91</f>
        <v>95.4</v>
      </c>
      <c r="C17" s="24">
        <f t="shared" si="12"/>
        <v>190.3</v>
      </c>
      <c r="D17" s="24">
        <f t="shared" si="12"/>
        <v>305</v>
      </c>
      <c r="E17" s="24">
        <f t="shared" si="12"/>
        <v>275.25</v>
      </c>
      <c r="F17" s="24">
        <f t="shared" si="12"/>
        <v>0</v>
      </c>
      <c r="G17" s="24">
        <f t="shared" si="12"/>
        <v>374.8</v>
      </c>
      <c r="H17" s="24">
        <f t="shared" si="12"/>
        <v>542.24</v>
      </c>
      <c r="I17" s="24">
        <f t="shared" si="12"/>
        <v>0</v>
      </c>
      <c r="J17" s="24">
        <f t="shared" si="12"/>
        <v>315.35</v>
      </c>
      <c r="K17" s="24">
        <f t="shared" si="12"/>
        <v>4731.39</v>
      </c>
      <c r="L17" s="24">
        <f t="shared" si="12"/>
        <v>0</v>
      </c>
      <c r="M17" s="24">
        <f t="shared" si="12"/>
        <v>0</v>
      </c>
      <c r="N17" s="24">
        <f t="shared" si="8"/>
        <v>6829.73</v>
      </c>
    </row>
    <row r="18" ht="28.5" spans="1:14">
      <c r="A18" s="26" t="s">
        <v>24</v>
      </c>
      <c r="B18" s="27">
        <f t="shared" ref="B18:N18" si="13">SUM(B13:B17)</f>
        <v>161.4</v>
      </c>
      <c r="C18" s="27">
        <f t="shared" si="13"/>
        <v>2750.3</v>
      </c>
      <c r="D18" s="27">
        <f t="shared" si="13"/>
        <v>2376.16</v>
      </c>
      <c r="E18" s="27">
        <f t="shared" si="13"/>
        <v>1035.38</v>
      </c>
      <c r="F18" s="27">
        <f t="shared" si="13"/>
        <v>3317.69</v>
      </c>
      <c r="G18" s="27">
        <f t="shared" si="13"/>
        <v>2920.07</v>
      </c>
      <c r="H18" s="27">
        <f t="shared" si="13"/>
        <v>3552.95</v>
      </c>
      <c r="I18" s="27">
        <f t="shared" si="13"/>
        <v>1350.36</v>
      </c>
      <c r="J18" s="27">
        <f t="shared" si="13"/>
        <v>1179.57</v>
      </c>
      <c r="K18" s="27">
        <f t="shared" si="13"/>
        <v>30779.91</v>
      </c>
      <c r="L18" s="27">
        <f t="shared" si="13"/>
        <v>0</v>
      </c>
      <c r="M18" s="27">
        <f t="shared" si="13"/>
        <v>0</v>
      </c>
      <c r="N18" s="27">
        <f t="shared" si="13"/>
        <v>49423.79</v>
      </c>
    </row>
    <row r="19" spans="1:14">
      <c r="A19" s="24" t="s">
        <v>25</v>
      </c>
      <c r="B19" s="24"/>
      <c r="C19" s="24"/>
      <c r="D19" s="24"/>
      <c r="E19" s="24"/>
      <c r="F19" s="24"/>
      <c r="G19" s="24"/>
      <c r="H19" s="24"/>
      <c r="I19" s="24"/>
      <c r="J19" s="24"/>
      <c r="K19" s="24">
        <v>22066</v>
      </c>
      <c r="L19" s="24">
        <v>1000</v>
      </c>
      <c r="M19" s="24"/>
      <c r="N19" s="24">
        <f t="shared" ref="N19:N22" si="14">SUM(B19:M19)</f>
        <v>23066</v>
      </c>
    </row>
    <row r="20" spans="1:14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>
      <c r="A21" s="24" t="s">
        <v>26</v>
      </c>
      <c r="B21" s="29">
        <f t="shared" ref="B21:M21" si="15">+B26/1.06*0.06</f>
        <v>0</v>
      </c>
      <c r="C21" s="29">
        <f t="shared" si="15"/>
        <v>0</v>
      </c>
      <c r="D21" s="29">
        <f t="shared" si="15"/>
        <v>0</v>
      </c>
      <c r="E21" s="29">
        <f t="shared" si="15"/>
        <v>0</v>
      </c>
      <c r="F21" s="29">
        <f t="shared" si="15"/>
        <v>0</v>
      </c>
      <c r="G21" s="29">
        <f t="shared" si="15"/>
        <v>0</v>
      </c>
      <c r="H21" s="29">
        <f t="shared" si="15"/>
        <v>0</v>
      </c>
      <c r="I21" s="29">
        <f t="shared" si="15"/>
        <v>0</v>
      </c>
      <c r="J21" s="29">
        <f t="shared" si="15"/>
        <v>0</v>
      </c>
      <c r="K21" s="29">
        <f t="shared" si="15"/>
        <v>0</v>
      </c>
      <c r="L21" s="29">
        <f t="shared" si="15"/>
        <v>0</v>
      </c>
      <c r="M21" s="29">
        <f t="shared" si="15"/>
        <v>0</v>
      </c>
      <c r="N21" s="29">
        <f t="shared" si="14"/>
        <v>0</v>
      </c>
    </row>
    <row r="22" spans="1:14">
      <c r="A22" s="24" t="s">
        <v>27</v>
      </c>
      <c r="B22" s="29">
        <f t="shared" ref="B22:J22" si="16">+B21*0.1</f>
        <v>0</v>
      </c>
      <c r="C22" s="29">
        <f t="shared" si="16"/>
        <v>0</v>
      </c>
      <c r="D22" s="29">
        <f t="shared" si="16"/>
        <v>0</v>
      </c>
      <c r="E22" s="29">
        <f t="shared" si="16"/>
        <v>0</v>
      </c>
      <c r="F22" s="29">
        <f t="shared" si="16"/>
        <v>0</v>
      </c>
      <c r="G22" s="29">
        <f t="shared" si="16"/>
        <v>0</v>
      </c>
      <c r="H22" s="29">
        <f t="shared" si="16"/>
        <v>0</v>
      </c>
      <c r="I22" s="29">
        <f t="shared" si="16"/>
        <v>0</v>
      </c>
      <c r="J22" s="29">
        <f t="shared" si="16"/>
        <v>0</v>
      </c>
      <c r="K22" s="29">
        <v>332.44</v>
      </c>
      <c r="L22" s="29">
        <f>+L21*0.1</f>
        <v>0</v>
      </c>
      <c r="M22" s="29">
        <f>+M21*0.1</f>
        <v>0</v>
      </c>
      <c r="N22" s="29">
        <f t="shared" si="14"/>
        <v>332.44</v>
      </c>
    </row>
    <row r="23" spans="1:14">
      <c r="A23" s="27" t="s">
        <v>28</v>
      </c>
      <c r="B23" s="30">
        <f t="shared" ref="B23:N23" si="17">SUM(B21:B22)</f>
        <v>0</v>
      </c>
      <c r="C23" s="30">
        <f t="shared" si="17"/>
        <v>0</v>
      </c>
      <c r="D23" s="30">
        <f t="shared" si="17"/>
        <v>0</v>
      </c>
      <c r="E23" s="30">
        <f t="shared" si="17"/>
        <v>0</v>
      </c>
      <c r="F23" s="30">
        <f t="shared" si="17"/>
        <v>0</v>
      </c>
      <c r="G23" s="30">
        <f t="shared" si="17"/>
        <v>0</v>
      </c>
      <c r="H23" s="30">
        <f t="shared" si="17"/>
        <v>0</v>
      </c>
      <c r="I23" s="30">
        <f t="shared" si="17"/>
        <v>0</v>
      </c>
      <c r="J23" s="30">
        <f t="shared" si="17"/>
        <v>0</v>
      </c>
      <c r="K23" s="30">
        <f t="shared" si="17"/>
        <v>332.44</v>
      </c>
      <c r="L23" s="30">
        <f t="shared" si="17"/>
        <v>0</v>
      </c>
      <c r="M23" s="30">
        <f t="shared" si="17"/>
        <v>0</v>
      </c>
      <c r="N23" s="30">
        <f t="shared" si="17"/>
        <v>332.44</v>
      </c>
    </row>
    <row r="24" spans="1:14">
      <c r="A24" s="24" t="s">
        <v>29</v>
      </c>
      <c r="B24" s="24">
        <f t="shared" ref="B24:M24" si="18">B48+B73+B98</f>
        <v>18592.4338896662</v>
      </c>
      <c r="C24" s="24">
        <f t="shared" si="18"/>
        <v>18203.5631486097</v>
      </c>
      <c r="D24" s="24">
        <f t="shared" si="18"/>
        <v>20464.72565017</v>
      </c>
      <c r="E24" s="24">
        <f t="shared" si="18"/>
        <v>20593.9677394608</v>
      </c>
      <c r="F24" s="24">
        <f t="shared" si="18"/>
        <v>19397.0834304168</v>
      </c>
      <c r="G24" s="24">
        <f t="shared" si="18"/>
        <v>20129.6342987966</v>
      </c>
      <c r="H24" s="24">
        <f t="shared" si="18"/>
        <v>24838.4197044302</v>
      </c>
      <c r="I24" s="24">
        <f t="shared" si="18"/>
        <v>0</v>
      </c>
      <c r="J24" s="24">
        <f t="shared" si="18"/>
        <v>0</v>
      </c>
      <c r="K24" s="24">
        <f t="shared" si="18"/>
        <v>0</v>
      </c>
      <c r="L24" s="24">
        <f t="shared" si="18"/>
        <v>0</v>
      </c>
      <c r="M24" s="24">
        <f t="shared" si="18"/>
        <v>0</v>
      </c>
      <c r="N24" s="24">
        <f>SUM(B24:M24)</f>
        <v>142219.82786155</v>
      </c>
    </row>
    <row r="25" spans="1:14">
      <c r="A25" s="31" t="s">
        <v>30</v>
      </c>
      <c r="B25" s="32">
        <f t="shared" ref="B25:N25" si="19">+B12+B18+B19+B23+B24</f>
        <v>130042.753889666</v>
      </c>
      <c r="C25" s="32">
        <f t="shared" si="19"/>
        <v>132589.60314861</v>
      </c>
      <c r="D25" s="32">
        <f t="shared" si="19"/>
        <v>142073.12565017</v>
      </c>
      <c r="E25" s="32">
        <f t="shared" si="19"/>
        <v>131127.507739461</v>
      </c>
      <c r="F25" s="32">
        <f t="shared" si="19"/>
        <v>132727.693430417</v>
      </c>
      <c r="G25" s="32">
        <f t="shared" si="19"/>
        <v>146065.584298797</v>
      </c>
      <c r="H25" s="32">
        <f t="shared" si="19"/>
        <v>147677.99970443</v>
      </c>
      <c r="I25" s="32">
        <f t="shared" si="19"/>
        <v>119479.72</v>
      </c>
      <c r="J25" s="32">
        <f t="shared" si="19"/>
        <v>123698.93</v>
      </c>
      <c r="K25" s="32">
        <f t="shared" si="19"/>
        <v>300476.33</v>
      </c>
      <c r="L25" s="32">
        <f t="shared" si="19"/>
        <v>1000</v>
      </c>
      <c r="M25" s="32">
        <f t="shared" si="19"/>
        <v>0</v>
      </c>
      <c r="N25" s="32">
        <f t="shared" si="19"/>
        <v>1506959.24786155</v>
      </c>
    </row>
    <row r="26" spans="1:14">
      <c r="A26" s="24" t="s">
        <v>31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>
        <f>SUM(B26:M26)</f>
        <v>0</v>
      </c>
    </row>
    <row r="27" spans="1:14">
      <c r="A27" s="33" t="s">
        <v>32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3"/>
      <c r="N27" s="33"/>
    </row>
    <row r="28" spans="1:14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>
      <c r="A29" s="28" t="s">
        <v>5</v>
      </c>
      <c r="B29" s="28" t="s">
        <v>33</v>
      </c>
      <c r="C29" s="28"/>
      <c r="D29" s="28"/>
      <c r="E29" s="28"/>
      <c r="F29" s="20" t="s">
        <v>4</v>
      </c>
      <c r="G29" s="35" t="s">
        <v>5</v>
      </c>
      <c r="H29" s="35">
        <v>464580</v>
      </c>
      <c r="I29" s="20">
        <f>H29/4</f>
        <v>116145</v>
      </c>
      <c r="J29" s="28"/>
      <c r="K29" s="28"/>
      <c r="L29" s="28"/>
      <c r="M29" s="28"/>
      <c r="N29" s="28"/>
    </row>
    <row r="30" spans="1:14">
      <c r="A30" s="24"/>
      <c r="B30" s="25">
        <v>44927</v>
      </c>
      <c r="C30" s="25">
        <v>44958</v>
      </c>
      <c r="D30" s="25">
        <v>44986</v>
      </c>
      <c r="E30" s="25">
        <v>45017</v>
      </c>
      <c r="F30" s="25">
        <v>45047</v>
      </c>
      <c r="G30" s="25">
        <v>45078</v>
      </c>
      <c r="H30" s="25">
        <v>45108</v>
      </c>
      <c r="I30" s="25">
        <v>45139</v>
      </c>
      <c r="J30" s="25">
        <v>45170</v>
      </c>
      <c r="K30" s="25">
        <v>45200</v>
      </c>
      <c r="L30" s="25">
        <v>45231</v>
      </c>
      <c r="M30" s="25">
        <v>45261</v>
      </c>
      <c r="N30" s="24" t="s">
        <v>12</v>
      </c>
    </row>
    <row r="31" spans="1:14">
      <c r="A31" s="24" t="s">
        <v>13</v>
      </c>
      <c r="B31" s="24">
        <v>24490</v>
      </c>
      <c r="C31" s="24">
        <v>24234.8</v>
      </c>
      <c r="D31" s="24">
        <v>25680</v>
      </c>
      <c r="E31" s="24">
        <v>24580.2</v>
      </c>
      <c r="F31" s="24">
        <v>23254.57</v>
      </c>
      <c r="G31" s="24">
        <f>1235.66+225+25852.72</f>
        <v>27313.38</v>
      </c>
      <c r="H31" s="24">
        <v>25930</v>
      </c>
      <c r="I31" s="24">
        <v>25930</v>
      </c>
      <c r="J31" s="37">
        <v>25970</v>
      </c>
      <c r="K31" s="24">
        <v>29300.4</v>
      </c>
      <c r="L31" s="24"/>
      <c r="M31" s="24"/>
      <c r="N31" s="24">
        <f t="shared" ref="N31:N35" si="20">SUM(B31:M31)</f>
        <v>256683.35</v>
      </c>
    </row>
    <row r="32" spans="1:14">
      <c r="A32" s="24" t="s">
        <v>14</v>
      </c>
      <c r="B32" s="24"/>
      <c r="C32" s="24"/>
      <c r="D32" s="24"/>
      <c r="E32" s="24"/>
      <c r="F32" s="24"/>
      <c r="G32" s="24"/>
      <c r="H32" s="24"/>
      <c r="I32" s="24"/>
      <c r="J32" s="24"/>
      <c r="K32" s="24">
        <v>27342.13</v>
      </c>
      <c r="L32" s="24"/>
      <c r="M32" s="24"/>
      <c r="N32" s="24">
        <f t="shared" si="20"/>
        <v>27342.13</v>
      </c>
    </row>
    <row r="33" spans="1:14">
      <c r="A33" s="24" t="s">
        <v>15</v>
      </c>
      <c r="B33" s="24">
        <v>2793.24</v>
      </c>
      <c r="C33" s="24">
        <v>2793.24</v>
      </c>
      <c r="D33" s="24">
        <v>2793.24</v>
      </c>
      <c r="E33" s="24">
        <v>2793.24</v>
      </c>
      <c r="F33" s="24">
        <v>2156.67</v>
      </c>
      <c r="G33" s="24">
        <v>3594.45</v>
      </c>
      <c r="H33" s="24">
        <v>3204.84</v>
      </c>
      <c r="I33" s="24">
        <v>3204.84</v>
      </c>
      <c r="J33" s="37">
        <v>3204.84</v>
      </c>
      <c r="K33" s="24">
        <v>3204.84</v>
      </c>
      <c r="L33" s="24"/>
      <c r="M33" s="24"/>
      <c r="N33" s="24">
        <f t="shared" si="20"/>
        <v>29743.44</v>
      </c>
    </row>
    <row r="34" spans="1:14">
      <c r="A34" s="24" t="s">
        <v>16</v>
      </c>
      <c r="B34" s="24">
        <v>380</v>
      </c>
      <c r="C34" s="24">
        <v>380</v>
      </c>
      <c r="D34" s="24">
        <v>380</v>
      </c>
      <c r="E34" s="24">
        <v>380</v>
      </c>
      <c r="F34" s="24">
        <v>285</v>
      </c>
      <c r="G34" s="24"/>
      <c r="H34" s="24">
        <v>380</v>
      </c>
      <c r="I34" s="24">
        <v>380</v>
      </c>
      <c r="J34" s="37">
        <v>380</v>
      </c>
      <c r="K34" s="24">
        <v>380</v>
      </c>
      <c r="L34" s="24"/>
      <c r="M34" s="24"/>
      <c r="N34" s="24">
        <f t="shared" si="20"/>
        <v>3325</v>
      </c>
    </row>
    <row r="35" spans="1:14">
      <c r="A35" s="24" t="s">
        <v>17</v>
      </c>
      <c r="B35" s="24"/>
      <c r="C35" s="24"/>
      <c r="D35" s="24"/>
      <c r="E35" s="24"/>
      <c r="F35" s="24"/>
      <c r="G35" s="24"/>
      <c r="H35" s="24"/>
      <c r="I35" s="24"/>
      <c r="J35" s="37">
        <v>1250</v>
      </c>
      <c r="K35" s="24"/>
      <c r="L35" s="24"/>
      <c r="M35" s="24"/>
      <c r="N35" s="24">
        <f t="shared" si="20"/>
        <v>1250</v>
      </c>
    </row>
    <row r="36" ht="28.5" spans="1:14">
      <c r="A36" s="26" t="s">
        <v>18</v>
      </c>
      <c r="B36" s="27">
        <f t="shared" ref="B36:N36" si="21">SUM(B31:B35)</f>
        <v>27663.24</v>
      </c>
      <c r="C36" s="27">
        <f t="shared" si="21"/>
        <v>27408.04</v>
      </c>
      <c r="D36" s="27">
        <f t="shared" si="21"/>
        <v>28853.24</v>
      </c>
      <c r="E36" s="27">
        <f t="shared" si="21"/>
        <v>27753.44</v>
      </c>
      <c r="F36" s="27">
        <f t="shared" si="21"/>
        <v>25696.24</v>
      </c>
      <c r="G36" s="27">
        <f t="shared" si="21"/>
        <v>30907.83</v>
      </c>
      <c r="H36" s="27">
        <f t="shared" si="21"/>
        <v>29514.84</v>
      </c>
      <c r="I36" s="27">
        <f t="shared" si="21"/>
        <v>29514.84</v>
      </c>
      <c r="J36" s="27">
        <f t="shared" si="21"/>
        <v>30804.84</v>
      </c>
      <c r="K36" s="27">
        <f t="shared" si="21"/>
        <v>60227.37</v>
      </c>
      <c r="L36" s="27">
        <f t="shared" si="21"/>
        <v>0</v>
      </c>
      <c r="M36" s="27">
        <f t="shared" si="21"/>
        <v>0</v>
      </c>
      <c r="N36" s="27">
        <f t="shared" si="21"/>
        <v>318343.92</v>
      </c>
    </row>
    <row r="37" spans="1:14">
      <c r="A37" s="24" t="s">
        <v>19</v>
      </c>
      <c r="B37" s="24"/>
      <c r="C37" s="24">
        <v>1655.6</v>
      </c>
      <c r="D37" s="24">
        <v>260.87</v>
      </c>
      <c r="E37" s="24">
        <v>174.35</v>
      </c>
      <c r="F37" s="24">
        <v>1339.13</v>
      </c>
      <c r="G37" s="24">
        <v>1479.81</v>
      </c>
      <c r="H37" s="24">
        <v>937.3</v>
      </c>
      <c r="I37" s="24">
        <v>728.3</v>
      </c>
      <c r="J37" s="24">
        <v>54.9</v>
      </c>
      <c r="K37" s="24">
        <v>4140.8</v>
      </c>
      <c r="L37" s="24"/>
      <c r="M37" s="24"/>
      <c r="N37" s="24">
        <f t="shared" ref="N37:N41" si="22">SUM(B37:M37)</f>
        <v>10771.06</v>
      </c>
    </row>
    <row r="38" spans="1:14">
      <c r="A38" s="24" t="s">
        <v>20</v>
      </c>
      <c r="B38" s="24">
        <v>66</v>
      </c>
      <c r="C38" s="24">
        <v>66</v>
      </c>
      <c r="D38" s="24">
        <v>67.5</v>
      </c>
      <c r="E38" s="24">
        <v>66</v>
      </c>
      <c r="F38" s="24"/>
      <c r="G38" s="24"/>
      <c r="H38" s="24"/>
      <c r="I38" s="24">
        <v>9.89</v>
      </c>
      <c r="J38" s="24"/>
      <c r="K38" s="24"/>
      <c r="L38" s="24"/>
      <c r="M38" s="24"/>
      <c r="N38" s="24">
        <f t="shared" si="22"/>
        <v>275.39</v>
      </c>
    </row>
    <row r="39" spans="1:14">
      <c r="A39" s="24" t="s">
        <v>21</v>
      </c>
      <c r="B39" s="24"/>
      <c r="C39" s="24"/>
      <c r="D39" s="24"/>
      <c r="E39" s="24"/>
      <c r="F39" s="24"/>
      <c r="G39" s="24">
        <v>465</v>
      </c>
      <c r="H39" s="24"/>
      <c r="I39" s="24"/>
      <c r="J39" s="24"/>
      <c r="K39" s="24"/>
      <c r="L39" s="24"/>
      <c r="M39" s="24"/>
      <c r="N39" s="24">
        <f t="shared" si="22"/>
        <v>465</v>
      </c>
    </row>
    <row r="40" spans="1:14">
      <c r="A40" s="24" t="s">
        <v>22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>
        <f t="shared" si="22"/>
        <v>0</v>
      </c>
    </row>
    <row r="41" spans="1:14">
      <c r="A41" s="24" t="s">
        <v>23</v>
      </c>
      <c r="B41" s="24">
        <v>95.4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>
        <f t="shared" si="22"/>
        <v>95.4</v>
      </c>
    </row>
    <row r="42" ht="28.5" spans="1:14">
      <c r="A42" s="26" t="s">
        <v>24</v>
      </c>
      <c r="B42" s="27">
        <f t="shared" ref="B42:N42" si="23">SUM(B37:B41)</f>
        <v>161.4</v>
      </c>
      <c r="C42" s="27">
        <f t="shared" si="23"/>
        <v>1721.6</v>
      </c>
      <c r="D42" s="27">
        <f t="shared" si="23"/>
        <v>328.37</v>
      </c>
      <c r="E42" s="27">
        <f t="shared" si="23"/>
        <v>240.35</v>
      </c>
      <c r="F42" s="27">
        <f t="shared" si="23"/>
        <v>1339.13</v>
      </c>
      <c r="G42" s="27">
        <f t="shared" si="23"/>
        <v>1944.81</v>
      </c>
      <c r="H42" s="27">
        <f t="shared" si="23"/>
        <v>937.3</v>
      </c>
      <c r="I42" s="27">
        <f t="shared" si="23"/>
        <v>738.19</v>
      </c>
      <c r="J42" s="27">
        <f t="shared" si="23"/>
        <v>54.9</v>
      </c>
      <c r="K42" s="27">
        <f t="shared" si="23"/>
        <v>4140.8</v>
      </c>
      <c r="L42" s="27">
        <f t="shared" si="23"/>
        <v>0</v>
      </c>
      <c r="M42" s="27">
        <f t="shared" si="23"/>
        <v>0</v>
      </c>
      <c r="N42" s="27">
        <f t="shared" si="23"/>
        <v>11606.85</v>
      </c>
    </row>
    <row r="43" spans="1:14">
      <c r="A43" s="24" t="s">
        <v>25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/>
      <c r="L43" s="24">
        <v>0</v>
      </c>
      <c r="M43" s="24"/>
      <c r="N43" s="24">
        <f t="shared" ref="N43:N46" si="24">SUM(B43:M43)</f>
        <v>0</v>
      </c>
    </row>
    <row r="44" spans="1:1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>
      <c r="A45" s="24" t="s">
        <v>26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>
        <f t="shared" si="24"/>
        <v>0</v>
      </c>
    </row>
    <row r="46" spans="1:14">
      <c r="A46" s="24" t="s">
        <v>27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>
        <f t="shared" si="24"/>
        <v>0</v>
      </c>
    </row>
    <row r="47" spans="1:14">
      <c r="A47" s="27" t="s">
        <v>28</v>
      </c>
      <c r="B47" s="30">
        <f t="shared" ref="B47:N47" si="25">SUM(B45:B46)</f>
        <v>0</v>
      </c>
      <c r="C47" s="30">
        <f t="shared" si="25"/>
        <v>0</v>
      </c>
      <c r="D47" s="30">
        <f t="shared" si="25"/>
        <v>0</v>
      </c>
      <c r="E47" s="30">
        <f t="shared" si="25"/>
        <v>0</v>
      </c>
      <c r="F47" s="30">
        <f t="shared" si="25"/>
        <v>0</v>
      </c>
      <c r="G47" s="30">
        <f t="shared" si="25"/>
        <v>0</v>
      </c>
      <c r="H47" s="30">
        <f t="shared" si="25"/>
        <v>0</v>
      </c>
      <c r="I47" s="30">
        <f t="shared" si="25"/>
        <v>0</v>
      </c>
      <c r="J47" s="30">
        <f t="shared" si="25"/>
        <v>0</v>
      </c>
      <c r="K47" s="30">
        <f t="shared" si="25"/>
        <v>0</v>
      </c>
      <c r="L47" s="30">
        <f t="shared" si="25"/>
        <v>0</v>
      </c>
      <c r="M47" s="30">
        <f t="shared" si="25"/>
        <v>0</v>
      </c>
      <c r="N47" s="30">
        <f t="shared" si="25"/>
        <v>0</v>
      </c>
    </row>
    <row r="48" spans="1:14">
      <c r="A48" s="24" t="s">
        <v>29</v>
      </c>
      <c r="B48" s="29">
        <v>4586.58070124769</v>
      </c>
      <c r="C48" s="29">
        <v>4490.64990236499</v>
      </c>
      <c r="D48" s="29">
        <v>5048.45768340035</v>
      </c>
      <c r="E48" s="29">
        <v>5080.3405060608</v>
      </c>
      <c r="F48" s="29">
        <v>4785.08026708054</v>
      </c>
      <c r="G48" s="24">
        <v>4965.79376029676</v>
      </c>
      <c r="H48" s="24">
        <v>6127.40737129363</v>
      </c>
      <c r="I48" s="24"/>
      <c r="J48" s="24"/>
      <c r="K48" s="24"/>
      <c r="L48" s="24"/>
      <c r="M48" s="24"/>
      <c r="N48" s="24">
        <f>SUM(B48:M48)</f>
        <v>35084.3101917448</v>
      </c>
    </row>
    <row r="49" spans="1:14">
      <c r="A49" s="31" t="s">
        <v>30</v>
      </c>
      <c r="B49" s="32">
        <f t="shared" ref="B49:N49" si="26">+B36+B42+B43+B47+B48</f>
        <v>32411.2207012477</v>
      </c>
      <c r="C49" s="32">
        <f t="shared" si="26"/>
        <v>33620.289902365</v>
      </c>
      <c r="D49" s="32">
        <f t="shared" si="26"/>
        <v>34230.0676834003</v>
      </c>
      <c r="E49" s="32">
        <f t="shared" si="26"/>
        <v>33074.1305060608</v>
      </c>
      <c r="F49" s="32">
        <f t="shared" si="26"/>
        <v>31820.4502670805</v>
      </c>
      <c r="G49" s="32">
        <f t="shared" si="26"/>
        <v>37818.4337602968</v>
      </c>
      <c r="H49" s="32">
        <f t="shared" si="26"/>
        <v>36579.5473712936</v>
      </c>
      <c r="I49" s="32">
        <f t="shared" si="26"/>
        <v>30253.03</v>
      </c>
      <c r="J49" s="32">
        <f t="shared" si="26"/>
        <v>30859.74</v>
      </c>
      <c r="K49" s="32">
        <f t="shared" si="26"/>
        <v>64368.17</v>
      </c>
      <c r="L49" s="32">
        <f t="shared" si="26"/>
        <v>0</v>
      </c>
      <c r="M49" s="32">
        <f t="shared" si="26"/>
        <v>0</v>
      </c>
      <c r="N49" s="32">
        <f t="shared" si="26"/>
        <v>365035.080191745</v>
      </c>
    </row>
    <row r="50" spans="1:14">
      <c r="A50" s="24" t="s">
        <v>31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>
        <f>SUM(B50:M50)</f>
        <v>0</v>
      </c>
    </row>
    <row r="51" spans="1:14">
      <c r="A51" s="33" t="s">
        <v>32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3"/>
      <c r="N51" s="33"/>
    </row>
    <row r="52" spans="1:14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>
      <c r="A54" s="28" t="s">
        <v>11</v>
      </c>
      <c r="B54" s="28" t="s">
        <v>33</v>
      </c>
      <c r="C54" s="28"/>
      <c r="D54" s="28"/>
      <c r="E54" s="28"/>
      <c r="F54" s="28" t="s">
        <v>10</v>
      </c>
      <c r="G54" s="28" t="s">
        <v>11</v>
      </c>
      <c r="H54" s="28">
        <v>838293</v>
      </c>
      <c r="I54" s="28">
        <v>119756.14</v>
      </c>
      <c r="J54" s="28"/>
      <c r="K54" s="28"/>
      <c r="L54" s="28"/>
      <c r="M54" s="28"/>
      <c r="N54" s="28"/>
    </row>
    <row r="55" spans="1:14">
      <c r="A55" s="24"/>
      <c r="B55" s="25">
        <v>44927</v>
      </c>
      <c r="C55" s="25">
        <v>44958</v>
      </c>
      <c r="D55" s="25">
        <v>44986</v>
      </c>
      <c r="E55" s="25">
        <v>45017</v>
      </c>
      <c r="F55" s="25">
        <v>45047</v>
      </c>
      <c r="G55" s="25">
        <v>45078</v>
      </c>
      <c r="H55" s="25">
        <v>45108</v>
      </c>
      <c r="I55" s="25">
        <v>45139</v>
      </c>
      <c r="J55" s="25">
        <v>45170</v>
      </c>
      <c r="K55" s="25">
        <v>45200</v>
      </c>
      <c r="L55" s="25">
        <v>45231</v>
      </c>
      <c r="M55" s="25">
        <v>45261</v>
      </c>
      <c r="N55" s="24" t="s">
        <v>12</v>
      </c>
    </row>
    <row r="56" spans="1:14">
      <c r="A56" s="24" t="s">
        <v>13</v>
      </c>
      <c r="B56" s="24">
        <v>43550</v>
      </c>
      <c r="C56" s="24">
        <v>43910</v>
      </c>
      <c r="D56" s="24">
        <v>47539.57</v>
      </c>
      <c r="E56" s="24">
        <v>40985</v>
      </c>
      <c r="F56" s="24">
        <v>43610</v>
      </c>
      <c r="G56" s="24">
        <f>43576.37+350+3800</f>
        <v>47726.37</v>
      </c>
      <c r="H56" s="24">
        <v>46717.27</v>
      </c>
      <c r="I56" s="24">
        <v>45560</v>
      </c>
      <c r="J56" s="37">
        <v>45620</v>
      </c>
      <c r="K56" s="24">
        <v>50129.94</v>
      </c>
      <c r="L56" s="24"/>
      <c r="M56" s="24"/>
      <c r="N56" s="24">
        <f t="shared" ref="N56:N60" si="27">SUM(B56:M56)</f>
        <v>455348.15</v>
      </c>
    </row>
    <row r="57" spans="1:14">
      <c r="A57" s="24" t="s">
        <v>14</v>
      </c>
      <c r="B57" s="24"/>
      <c r="C57" s="24"/>
      <c r="D57" s="24"/>
      <c r="E57" s="24"/>
      <c r="F57" s="24"/>
      <c r="G57" s="24"/>
      <c r="H57" s="24"/>
      <c r="I57" s="24"/>
      <c r="J57" s="24"/>
      <c r="K57" s="24">
        <v>57821.9</v>
      </c>
      <c r="L57" s="24"/>
      <c r="M57" s="24"/>
      <c r="N57" s="24">
        <f t="shared" si="27"/>
        <v>57821.9</v>
      </c>
    </row>
    <row r="58" spans="1:14">
      <c r="A58" s="24" t="s">
        <v>15</v>
      </c>
      <c r="B58" s="24">
        <v>4888.17</v>
      </c>
      <c r="C58" s="24">
        <v>4888.17</v>
      </c>
      <c r="D58" s="24">
        <v>4888.17</v>
      </c>
      <c r="E58" s="24">
        <v>4888.17</v>
      </c>
      <c r="F58" s="24">
        <v>5032.23</v>
      </c>
      <c r="G58" s="24">
        <v>5032.23</v>
      </c>
      <c r="H58" s="24">
        <v>5608.47</v>
      </c>
      <c r="I58" s="24">
        <v>5608.47</v>
      </c>
      <c r="J58" s="37">
        <v>5608.47</v>
      </c>
      <c r="K58" s="24">
        <v>5608.47</v>
      </c>
      <c r="L58" s="24"/>
      <c r="M58" s="24"/>
      <c r="N58" s="24">
        <f t="shared" si="27"/>
        <v>52051.02</v>
      </c>
    </row>
    <row r="59" spans="1:14">
      <c r="A59" s="24" t="s">
        <v>16</v>
      </c>
      <c r="B59" s="24">
        <v>665</v>
      </c>
      <c r="C59" s="24">
        <v>665</v>
      </c>
      <c r="D59" s="24">
        <v>665</v>
      </c>
      <c r="E59" s="24">
        <v>665</v>
      </c>
      <c r="F59" s="24">
        <v>665</v>
      </c>
      <c r="G59" s="24">
        <v>665</v>
      </c>
      <c r="H59" s="24">
        <v>665</v>
      </c>
      <c r="I59" s="24">
        <v>665</v>
      </c>
      <c r="J59" s="37">
        <v>665</v>
      </c>
      <c r="K59" s="24">
        <v>665</v>
      </c>
      <c r="L59" s="24"/>
      <c r="M59" s="24"/>
      <c r="N59" s="24">
        <f t="shared" si="27"/>
        <v>6650</v>
      </c>
    </row>
    <row r="60" spans="1:14">
      <c r="A60" s="24" t="s">
        <v>17</v>
      </c>
      <c r="B60" s="24"/>
      <c r="C60" s="24"/>
      <c r="D60" s="24"/>
      <c r="E60" s="24"/>
      <c r="F60" s="24"/>
      <c r="G60" s="24"/>
      <c r="H60" s="24"/>
      <c r="I60" s="24"/>
      <c r="J60" s="37">
        <v>1750</v>
      </c>
      <c r="K60" s="24"/>
      <c r="L60" s="24"/>
      <c r="M60" s="24"/>
      <c r="N60" s="24">
        <f t="shared" si="27"/>
        <v>1750</v>
      </c>
    </row>
    <row r="61" ht="28.5" spans="1:14">
      <c r="A61" s="26" t="s">
        <v>18</v>
      </c>
      <c r="B61" s="27">
        <f t="shared" ref="B61:N61" si="28">SUM(B56:B60)</f>
        <v>49103.17</v>
      </c>
      <c r="C61" s="27">
        <f t="shared" si="28"/>
        <v>49463.17</v>
      </c>
      <c r="D61" s="27">
        <f t="shared" si="28"/>
        <v>53092.74</v>
      </c>
      <c r="E61" s="27">
        <f t="shared" si="28"/>
        <v>46538.17</v>
      </c>
      <c r="F61" s="27">
        <f t="shared" si="28"/>
        <v>49307.23</v>
      </c>
      <c r="G61" s="27">
        <f t="shared" si="28"/>
        <v>53423.6</v>
      </c>
      <c r="H61" s="27">
        <f t="shared" si="28"/>
        <v>52990.74</v>
      </c>
      <c r="I61" s="27">
        <f t="shared" si="28"/>
        <v>51833.47</v>
      </c>
      <c r="J61" s="27">
        <f t="shared" si="28"/>
        <v>53643.47</v>
      </c>
      <c r="K61" s="27">
        <f t="shared" si="28"/>
        <v>114225.31</v>
      </c>
      <c r="L61" s="27">
        <f t="shared" si="28"/>
        <v>0</v>
      </c>
      <c r="M61" s="27">
        <f t="shared" si="28"/>
        <v>0</v>
      </c>
      <c r="N61" s="27">
        <f t="shared" si="28"/>
        <v>573621.07</v>
      </c>
    </row>
    <row r="62" spans="1:14">
      <c r="A62" s="24" t="s">
        <v>19</v>
      </c>
      <c r="B62" s="24"/>
      <c r="C62" s="24">
        <v>153</v>
      </c>
      <c r="D62" s="24">
        <v>1065.79</v>
      </c>
      <c r="E62" s="24"/>
      <c r="F62" s="24">
        <v>335.36</v>
      </c>
      <c r="G62" s="24">
        <v>290.46</v>
      </c>
      <c r="H62" s="24">
        <v>95.62</v>
      </c>
      <c r="I62" s="24"/>
      <c r="J62" s="24">
        <v>122.58</v>
      </c>
      <c r="K62" s="24">
        <v>17709.33</v>
      </c>
      <c r="L62" s="24"/>
      <c r="M62" s="24"/>
      <c r="N62" s="24">
        <f t="shared" ref="N62:N66" si="29">SUM(B62:M62)</f>
        <v>19772.14</v>
      </c>
    </row>
    <row r="63" spans="1:14">
      <c r="A63" s="24" t="s">
        <v>20</v>
      </c>
      <c r="B63" s="24"/>
      <c r="C63" s="24">
        <v>141</v>
      </c>
      <c r="D63" s="24">
        <v>81.6</v>
      </c>
      <c r="E63" s="24">
        <v>105</v>
      </c>
      <c r="F63" s="24"/>
      <c r="G63" s="24"/>
      <c r="H63" s="24"/>
      <c r="I63" s="24"/>
      <c r="J63" s="24"/>
      <c r="K63" s="24"/>
      <c r="L63" s="24"/>
      <c r="M63" s="24"/>
      <c r="N63" s="24">
        <f t="shared" si="29"/>
        <v>327.6</v>
      </c>
    </row>
    <row r="64" spans="1:14">
      <c r="A64" s="24" t="s">
        <v>21</v>
      </c>
      <c r="B64" s="24"/>
      <c r="C64" s="24"/>
      <c r="D64" s="24">
        <v>120</v>
      </c>
      <c r="E64" s="24"/>
      <c r="F64" s="24"/>
      <c r="G64" s="24">
        <v>310</v>
      </c>
      <c r="H64" s="24"/>
      <c r="I64" s="24"/>
      <c r="J64" s="24"/>
      <c r="K64" s="24"/>
      <c r="L64" s="24"/>
      <c r="M64" s="24"/>
      <c r="N64" s="24">
        <f t="shared" si="29"/>
        <v>430</v>
      </c>
    </row>
    <row r="65" spans="1:14">
      <c r="A65" s="24" t="s">
        <v>22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>
        <f t="shared" si="29"/>
        <v>0</v>
      </c>
    </row>
    <row r="66" spans="1:14">
      <c r="A66" s="24" t="s">
        <v>23</v>
      </c>
      <c r="B66" s="24"/>
      <c r="C66" s="24">
        <v>190.3</v>
      </c>
      <c r="D66" s="24">
        <v>11</v>
      </c>
      <c r="E66" s="24"/>
      <c r="F66" s="24"/>
      <c r="G66" s="24">
        <v>11</v>
      </c>
      <c r="H66" s="24">
        <v>142</v>
      </c>
      <c r="I66" s="24"/>
      <c r="J66" s="37">
        <v>21</v>
      </c>
      <c r="K66" s="24">
        <f>831.39+2600</f>
        <v>3431.39</v>
      </c>
      <c r="L66" s="24"/>
      <c r="M66" s="24"/>
      <c r="N66" s="24">
        <f t="shared" si="29"/>
        <v>3806.69</v>
      </c>
    </row>
    <row r="67" ht="28.5" spans="1:14">
      <c r="A67" s="26" t="s">
        <v>24</v>
      </c>
      <c r="B67" s="27">
        <f t="shared" ref="B67:N67" si="30">SUM(B62:B66)</f>
        <v>0</v>
      </c>
      <c r="C67" s="27">
        <f t="shared" si="30"/>
        <v>484.3</v>
      </c>
      <c r="D67" s="27">
        <f t="shared" si="30"/>
        <v>1278.39</v>
      </c>
      <c r="E67" s="27">
        <f t="shared" si="30"/>
        <v>105</v>
      </c>
      <c r="F67" s="27">
        <f t="shared" si="30"/>
        <v>335.36</v>
      </c>
      <c r="G67" s="27">
        <f t="shared" si="30"/>
        <v>611.46</v>
      </c>
      <c r="H67" s="27">
        <f t="shared" si="30"/>
        <v>237.62</v>
      </c>
      <c r="I67" s="27">
        <f t="shared" si="30"/>
        <v>0</v>
      </c>
      <c r="J67" s="27">
        <f t="shared" si="30"/>
        <v>143.58</v>
      </c>
      <c r="K67" s="27">
        <f t="shared" si="30"/>
        <v>21140.72</v>
      </c>
      <c r="L67" s="27">
        <f t="shared" si="30"/>
        <v>0</v>
      </c>
      <c r="M67" s="27">
        <f t="shared" si="30"/>
        <v>0</v>
      </c>
      <c r="N67" s="27">
        <f t="shared" si="30"/>
        <v>24336.43</v>
      </c>
    </row>
    <row r="68" spans="1:14">
      <c r="A68" s="24" t="s">
        <v>25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/>
      <c r="N68" s="24">
        <f t="shared" ref="N68:N71" si="31">SUM(B68:M68)</f>
        <v>0</v>
      </c>
    </row>
    <row r="69" spans="1:14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0" spans="1:14">
      <c r="A70" s="24" t="s">
        <v>26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>
        <f t="shared" si="31"/>
        <v>0</v>
      </c>
    </row>
    <row r="71" spans="1:14">
      <c r="A71" s="24" t="s">
        <v>27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>
        <f t="shared" si="31"/>
        <v>0</v>
      </c>
    </row>
    <row r="72" spans="1:14">
      <c r="A72" s="27" t="s">
        <v>28</v>
      </c>
      <c r="B72" s="30">
        <f t="shared" ref="B72:N72" si="32">SUM(B70:B71)</f>
        <v>0</v>
      </c>
      <c r="C72" s="30">
        <f t="shared" si="32"/>
        <v>0</v>
      </c>
      <c r="D72" s="30">
        <f t="shared" si="32"/>
        <v>0</v>
      </c>
      <c r="E72" s="30">
        <f t="shared" si="32"/>
        <v>0</v>
      </c>
      <c r="F72" s="30">
        <f t="shared" si="32"/>
        <v>0</v>
      </c>
      <c r="G72" s="30">
        <f t="shared" si="32"/>
        <v>0</v>
      </c>
      <c r="H72" s="30">
        <f t="shared" si="32"/>
        <v>0</v>
      </c>
      <c r="I72" s="30">
        <f t="shared" si="32"/>
        <v>0</v>
      </c>
      <c r="J72" s="30">
        <f t="shared" si="32"/>
        <v>0</v>
      </c>
      <c r="K72" s="30">
        <f t="shared" si="32"/>
        <v>0</v>
      </c>
      <c r="L72" s="30">
        <f t="shared" si="32"/>
        <v>0</v>
      </c>
      <c r="M72" s="30">
        <f t="shared" si="32"/>
        <v>0</v>
      </c>
      <c r="N72" s="30">
        <f t="shared" si="32"/>
        <v>0</v>
      </c>
    </row>
    <row r="73" spans="1:14">
      <c r="A73" s="24" t="s">
        <v>29</v>
      </c>
      <c r="B73" s="29">
        <v>8276.07757509582</v>
      </c>
      <c r="C73" s="29">
        <v>8102.97896741663</v>
      </c>
      <c r="D73" s="29">
        <v>9109.49357351196</v>
      </c>
      <c r="E73" s="29">
        <v>9167.02329572509</v>
      </c>
      <c r="F73" s="29">
        <v>8634.25241436302</v>
      </c>
      <c r="G73" s="24">
        <v>8960.33386504307</v>
      </c>
      <c r="H73" s="24">
        <v>11056.3624717745</v>
      </c>
      <c r="I73" s="24"/>
      <c r="J73" s="24"/>
      <c r="K73" s="24"/>
      <c r="L73" s="24"/>
      <c r="M73" s="24"/>
      <c r="N73" s="24">
        <f>SUM(B73:M73)</f>
        <v>63306.5221629301</v>
      </c>
    </row>
    <row r="74" spans="1:14">
      <c r="A74" s="31" t="s">
        <v>30</v>
      </c>
      <c r="B74" s="32">
        <f t="shared" ref="B74:N74" si="33">+B61+B67+B68+B72+B73</f>
        <v>57379.2475750958</v>
      </c>
      <c r="C74" s="32">
        <f t="shared" si="33"/>
        <v>58050.4489674166</v>
      </c>
      <c r="D74" s="32">
        <f t="shared" si="33"/>
        <v>63480.623573512</v>
      </c>
      <c r="E74" s="32">
        <f t="shared" si="33"/>
        <v>55810.1932957251</v>
      </c>
      <c r="F74" s="32">
        <f t="shared" si="33"/>
        <v>58276.842414363</v>
      </c>
      <c r="G74" s="32">
        <f t="shared" si="33"/>
        <v>62995.3938650431</v>
      </c>
      <c r="H74" s="32">
        <f t="shared" si="33"/>
        <v>64284.7224717745</v>
      </c>
      <c r="I74" s="32">
        <f t="shared" si="33"/>
        <v>51833.47</v>
      </c>
      <c r="J74" s="32">
        <f t="shared" si="33"/>
        <v>53787.05</v>
      </c>
      <c r="K74" s="32">
        <f t="shared" si="33"/>
        <v>135366.03</v>
      </c>
      <c r="L74" s="32">
        <f t="shared" si="33"/>
        <v>0</v>
      </c>
      <c r="M74" s="32">
        <f t="shared" si="33"/>
        <v>0</v>
      </c>
      <c r="N74" s="32">
        <f t="shared" si="33"/>
        <v>661264.02216293</v>
      </c>
    </row>
    <row r="75" spans="1:14">
      <c r="A75" s="24" t="s">
        <v>31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>
        <f>SUM(B75:M75)</f>
        <v>0</v>
      </c>
    </row>
    <row r="76" spans="1:14">
      <c r="A76" s="33" t="s">
        <v>32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3"/>
      <c r="N76" s="33"/>
    </row>
    <row r="77" spans="1:14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78" spans="1:14">
      <c r="A78" s="28"/>
      <c r="B78" s="28"/>
      <c r="C78" s="28"/>
      <c r="D78" s="28"/>
      <c r="E78" s="28"/>
      <c r="F78" s="28"/>
      <c r="G78" s="28"/>
      <c r="H78" s="28" t="s">
        <v>34</v>
      </c>
      <c r="I78" s="28" t="s">
        <v>35</v>
      </c>
      <c r="J78" s="28"/>
      <c r="K78" s="28"/>
      <c r="L78" s="28"/>
      <c r="M78" s="28"/>
      <c r="N78" s="28"/>
    </row>
    <row r="79" spans="1:14">
      <c r="A79" s="28" t="s">
        <v>36</v>
      </c>
      <c r="B79" s="28"/>
      <c r="C79" s="28" t="s">
        <v>37</v>
      </c>
      <c r="D79" s="28"/>
      <c r="E79" s="28" t="s">
        <v>38</v>
      </c>
      <c r="F79" s="28"/>
      <c r="G79" s="20" t="s">
        <v>8</v>
      </c>
      <c r="H79" s="28">
        <v>580375</v>
      </c>
      <c r="I79" s="28">
        <v>116075</v>
      </c>
      <c r="J79" s="28"/>
      <c r="K79" s="28"/>
      <c r="L79" s="28"/>
      <c r="M79" s="28"/>
      <c r="N79" s="28"/>
    </row>
    <row r="80" spans="1:14">
      <c r="A80" s="24"/>
      <c r="B80" s="25">
        <v>44927</v>
      </c>
      <c r="C80" s="25">
        <v>44958</v>
      </c>
      <c r="D80" s="25">
        <v>44986</v>
      </c>
      <c r="E80" s="25">
        <v>45017</v>
      </c>
      <c r="F80" s="25">
        <v>45047</v>
      </c>
      <c r="G80" s="25">
        <v>45078</v>
      </c>
      <c r="H80" s="25">
        <v>45108</v>
      </c>
      <c r="I80" s="25">
        <v>45139</v>
      </c>
      <c r="J80" s="25">
        <v>45170</v>
      </c>
      <c r="K80" s="25">
        <v>45200</v>
      </c>
      <c r="L80" s="25">
        <v>45231</v>
      </c>
      <c r="M80" s="25">
        <v>45261</v>
      </c>
      <c r="N80" s="24" t="s">
        <v>12</v>
      </c>
    </row>
    <row r="81" spans="1:14">
      <c r="A81" s="24" t="s">
        <v>13</v>
      </c>
      <c r="B81" s="24">
        <v>30540</v>
      </c>
      <c r="C81" s="24">
        <v>30790</v>
      </c>
      <c r="D81" s="24">
        <v>33311.73</v>
      </c>
      <c r="E81" s="24">
        <v>31240</v>
      </c>
      <c r="F81" s="24">
        <v>30940</v>
      </c>
      <c r="G81" s="24">
        <f>32740+350+2000</f>
        <v>35090</v>
      </c>
      <c r="H81" s="24">
        <v>32300</v>
      </c>
      <c r="I81" s="24">
        <v>32300</v>
      </c>
      <c r="J81" s="37">
        <v>32340</v>
      </c>
      <c r="K81" s="24">
        <v>39700</v>
      </c>
      <c r="L81" s="24"/>
      <c r="M81" s="24"/>
      <c r="N81" s="24">
        <f t="shared" ref="N81:N85" si="34">SUM(B81:M81)</f>
        <v>328551.73</v>
      </c>
    </row>
    <row r="82" spans="1:14">
      <c r="A82" s="24" t="s">
        <v>14</v>
      </c>
      <c r="B82" s="24"/>
      <c r="C82" s="24"/>
      <c r="D82" s="24"/>
      <c r="E82" s="24"/>
      <c r="F82" s="24"/>
      <c r="G82" s="24"/>
      <c r="H82" s="24"/>
      <c r="I82" s="24"/>
      <c r="J82" s="24"/>
      <c r="K82" s="24">
        <v>28664.25</v>
      </c>
      <c r="L82" s="24"/>
      <c r="M82" s="24"/>
      <c r="N82" s="24">
        <f t="shared" si="34"/>
        <v>28664.25</v>
      </c>
    </row>
    <row r="83" spans="1:14">
      <c r="A83" s="24" t="s">
        <v>15</v>
      </c>
      <c r="B83" s="24">
        <v>3507.51</v>
      </c>
      <c r="C83" s="24">
        <v>3499.53</v>
      </c>
      <c r="D83" s="24">
        <v>3499.53</v>
      </c>
      <c r="E83" s="24">
        <v>3491.55</v>
      </c>
      <c r="F83" s="24">
        <v>3594.45</v>
      </c>
      <c r="G83" s="24">
        <v>3594.45</v>
      </c>
      <c r="H83" s="24">
        <v>4006.05</v>
      </c>
      <c r="I83" s="24">
        <v>4006.05</v>
      </c>
      <c r="J83" s="37">
        <v>4006.05</v>
      </c>
      <c r="K83" s="24">
        <v>4006.05</v>
      </c>
      <c r="L83" s="24"/>
      <c r="M83" s="24"/>
      <c r="N83" s="24">
        <f t="shared" si="34"/>
        <v>37211.22</v>
      </c>
    </row>
    <row r="84" spans="1:14">
      <c r="A84" s="24" t="s">
        <v>16</v>
      </c>
      <c r="B84" s="24">
        <v>475</v>
      </c>
      <c r="C84" s="24">
        <v>475</v>
      </c>
      <c r="D84" s="24">
        <v>475</v>
      </c>
      <c r="E84" s="24">
        <v>475</v>
      </c>
      <c r="F84" s="24">
        <v>475</v>
      </c>
      <c r="G84" s="24"/>
      <c r="H84" s="24">
        <v>475</v>
      </c>
      <c r="I84" s="24">
        <v>475</v>
      </c>
      <c r="J84" s="37">
        <v>475</v>
      </c>
      <c r="K84" s="24">
        <v>475</v>
      </c>
      <c r="L84" s="24"/>
      <c r="M84" s="24"/>
      <c r="N84" s="24">
        <f t="shared" si="34"/>
        <v>4275</v>
      </c>
    </row>
    <row r="85" spans="1:14">
      <c r="A85" s="24" t="s">
        <v>17</v>
      </c>
      <c r="B85" s="24"/>
      <c r="C85" s="24"/>
      <c r="D85" s="24"/>
      <c r="E85" s="24"/>
      <c r="F85" s="24"/>
      <c r="G85" s="24"/>
      <c r="H85" s="24"/>
      <c r="I85" s="24"/>
      <c r="J85" s="37">
        <v>1250</v>
      </c>
      <c r="K85" s="24"/>
      <c r="L85" s="24"/>
      <c r="M85" s="24"/>
      <c r="N85" s="24">
        <f t="shared" si="34"/>
        <v>1250</v>
      </c>
    </row>
    <row r="86" ht="28.5" spans="1:14">
      <c r="A86" s="26" t="s">
        <v>18</v>
      </c>
      <c r="B86" s="27">
        <f t="shared" ref="B86:N86" si="35">SUM(B81:B85)</f>
        <v>34522.51</v>
      </c>
      <c r="C86" s="27">
        <f t="shared" si="35"/>
        <v>34764.53</v>
      </c>
      <c r="D86" s="27">
        <f t="shared" si="35"/>
        <v>37286.26</v>
      </c>
      <c r="E86" s="27">
        <f t="shared" si="35"/>
        <v>35206.55</v>
      </c>
      <c r="F86" s="27">
        <f t="shared" si="35"/>
        <v>35009.45</v>
      </c>
      <c r="G86" s="27">
        <f t="shared" si="35"/>
        <v>38684.45</v>
      </c>
      <c r="H86" s="27">
        <f t="shared" si="35"/>
        <v>36781.05</v>
      </c>
      <c r="I86" s="27">
        <f t="shared" si="35"/>
        <v>36781.05</v>
      </c>
      <c r="J86" s="27">
        <f t="shared" si="35"/>
        <v>38071.05</v>
      </c>
      <c r="K86" s="27">
        <f t="shared" si="35"/>
        <v>72845.3</v>
      </c>
      <c r="L86" s="27">
        <f t="shared" si="35"/>
        <v>0</v>
      </c>
      <c r="M86" s="27">
        <f t="shared" si="35"/>
        <v>0</v>
      </c>
      <c r="N86" s="27">
        <f t="shared" si="35"/>
        <v>399952.2</v>
      </c>
    </row>
    <row r="87" spans="1:14">
      <c r="A87" s="24" t="s">
        <v>19</v>
      </c>
      <c r="B87" s="24"/>
      <c r="C87" s="24">
        <v>544.4</v>
      </c>
      <c r="D87" s="24">
        <v>394.4</v>
      </c>
      <c r="E87" s="24">
        <v>313.78</v>
      </c>
      <c r="F87" s="24">
        <v>1563.7</v>
      </c>
      <c r="G87" s="24"/>
      <c r="H87" s="24">
        <v>1977.79</v>
      </c>
      <c r="I87" s="38">
        <v>591.82</v>
      </c>
      <c r="J87" s="24">
        <v>686.74</v>
      </c>
      <c r="K87" s="24">
        <v>3953.6</v>
      </c>
      <c r="L87" s="24"/>
      <c r="M87" s="24"/>
      <c r="N87" s="24">
        <f t="shared" ref="N87:N91" si="36">SUM(B87:M87)</f>
        <v>10026.23</v>
      </c>
    </row>
    <row r="88" spans="1:14">
      <c r="A88" s="24" t="s">
        <v>20</v>
      </c>
      <c r="B88" s="24"/>
      <c r="C88" s="24"/>
      <c r="D88" s="24">
        <v>81</v>
      </c>
      <c r="E88" s="24">
        <v>81</v>
      </c>
      <c r="F88" s="24">
        <v>79.5</v>
      </c>
      <c r="G88" s="24"/>
      <c r="H88" s="24"/>
      <c r="I88" s="38">
        <v>20.35</v>
      </c>
      <c r="J88" s="24"/>
      <c r="K88" s="24">
        <v>37.79</v>
      </c>
      <c r="L88" s="24"/>
      <c r="M88" s="24"/>
      <c r="N88" s="24">
        <f t="shared" si="36"/>
        <v>299.64</v>
      </c>
    </row>
    <row r="89" spans="1:14">
      <c r="A89" s="24" t="s">
        <v>21</v>
      </c>
      <c r="B89" s="24"/>
      <c r="C89" s="24"/>
      <c r="D89" s="24"/>
      <c r="E89" s="24">
        <v>20</v>
      </c>
      <c r="F89" s="24"/>
      <c r="G89" s="24"/>
      <c r="H89" s="24"/>
      <c r="I89" s="24"/>
      <c r="J89" s="24"/>
      <c r="K89" s="24"/>
      <c r="L89" s="24"/>
      <c r="M89" s="24"/>
      <c r="N89" s="24">
        <f t="shared" si="36"/>
        <v>20</v>
      </c>
    </row>
    <row r="90" spans="1:14">
      <c r="A90" s="24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>
        <v>207</v>
      </c>
      <c r="L90" s="24"/>
      <c r="M90" s="24"/>
      <c r="N90" s="24">
        <f t="shared" si="36"/>
        <v>207</v>
      </c>
    </row>
    <row r="91" spans="1:14">
      <c r="A91" s="24" t="s">
        <v>23</v>
      </c>
      <c r="B91" s="24"/>
      <c r="C91" s="24"/>
      <c r="D91" s="24">
        <v>294</v>
      </c>
      <c r="E91" s="24">
        <v>275.25</v>
      </c>
      <c r="F91" s="24"/>
      <c r="G91" s="24">
        <v>363.8</v>
      </c>
      <c r="H91" s="24">
        <v>400.24</v>
      </c>
      <c r="I91" s="24"/>
      <c r="J91" s="37">
        <v>294.35</v>
      </c>
      <c r="K91" s="24">
        <v>1300</v>
      </c>
      <c r="L91" s="24"/>
      <c r="M91" s="24"/>
      <c r="N91" s="24">
        <f t="shared" si="36"/>
        <v>2927.64</v>
      </c>
    </row>
    <row r="92" ht="28.5" spans="1:14">
      <c r="A92" s="26" t="s">
        <v>24</v>
      </c>
      <c r="B92" s="27">
        <f t="shared" ref="B92:N92" si="37">SUM(B87:B91)</f>
        <v>0</v>
      </c>
      <c r="C92" s="27">
        <f t="shared" si="37"/>
        <v>544.4</v>
      </c>
      <c r="D92" s="27">
        <f t="shared" si="37"/>
        <v>769.4</v>
      </c>
      <c r="E92" s="27">
        <f t="shared" si="37"/>
        <v>690.03</v>
      </c>
      <c r="F92" s="27">
        <f t="shared" si="37"/>
        <v>1643.2</v>
      </c>
      <c r="G92" s="27">
        <f t="shared" si="37"/>
        <v>363.8</v>
      </c>
      <c r="H92" s="27">
        <f t="shared" si="37"/>
        <v>2378.03</v>
      </c>
      <c r="I92" s="27">
        <f t="shared" si="37"/>
        <v>612.17</v>
      </c>
      <c r="J92" s="27">
        <f t="shared" si="37"/>
        <v>981.09</v>
      </c>
      <c r="K92" s="27">
        <f t="shared" si="37"/>
        <v>5498.39</v>
      </c>
      <c r="L92" s="27">
        <f t="shared" si="37"/>
        <v>0</v>
      </c>
      <c r="M92" s="27">
        <f t="shared" si="37"/>
        <v>0</v>
      </c>
      <c r="N92" s="27">
        <f t="shared" si="37"/>
        <v>13480.51</v>
      </c>
    </row>
    <row r="93" spans="1:14">
      <c r="A93" s="24" t="s">
        <v>25</v>
      </c>
      <c r="B93" s="24">
        <v>0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/>
      <c r="N93" s="24">
        <f t="shared" ref="N93:N96" si="38">SUM(B93:M93)</f>
        <v>0</v>
      </c>
    </row>
    <row r="94" spans="1:14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spans="1:14">
      <c r="A95" s="24" t="s">
        <v>26</v>
      </c>
      <c r="B95" s="29">
        <f t="shared" ref="B95:M95" si="39">+B100/1.06*0.06</f>
        <v>0</v>
      </c>
      <c r="C95" s="29">
        <f t="shared" si="39"/>
        <v>0</v>
      </c>
      <c r="D95" s="29">
        <f t="shared" si="39"/>
        <v>0</v>
      </c>
      <c r="E95" s="29">
        <f t="shared" si="39"/>
        <v>0</v>
      </c>
      <c r="F95" s="29">
        <f t="shared" si="39"/>
        <v>0</v>
      </c>
      <c r="G95" s="29">
        <f t="shared" si="39"/>
        <v>0</v>
      </c>
      <c r="H95" s="29">
        <f t="shared" si="39"/>
        <v>0</v>
      </c>
      <c r="I95" s="29">
        <f t="shared" si="39"/>
        <v>0</v>
      </c>
      <c r="J95" s="29">
        <f t="shared" si="39"/>
        <v>0</v>
      </c>
      <c r="K95" s="29">
        <f t="shared" si="39"/>
        <v>0</v>
      </c>
      <c r="L95" s="29">
        <f t="shared" si="39"/>
        <v>0</v>
      </c>
      <c r="M95" s="29">
        <f t="shared" si="39"/>
        <v>0</v>
      </c>
      <c r="N95" s="29">
        <f t="shared" si="38"/>
        <v>0</v>
      </c>
    </row>
    <row r="96" spans="1:14">
      <c r="A96" s="24" t="s">
        <v>27</v>
      </c>
      <c r="B96" s="29">
        <f t="shared" ref="B96:M96" si="40">+B95*0.1</f>
        <v>0</v>
      </c>
      <c r="C96" s="29">
        <f t="shared" si="40"/>
        <v>0</v>
      </c>
      <c r="D96" s="29">
        <f t="shared" si="40"/>
        <v>0</v>
      </c>
      <c r="E96" s="29">
        <f t="shared" si="40"/>
        <v>0</v>
      </c>
      <c r="F96" s="29">
        <f t="shared" si="40"/>
        <v>0</v>
      </c>
      <c r="G96" s="29">
        <f t="shared" si="40"/>
        <v>0</v>
      </c>
      <c r="H96" s="29">
        <f t="shared" si="40"/>
        <v>0</v>
      </c>
      <c r="I96" s="29">
        <f t="shared" si="40"/>
        <v>0</v>
      </c>
      <c r="J96" s="29">
        <f t="shared" si="40"/>
        <v>0</v>
      </c>
      <c r="K96" s="29">
        <f t="shared" si="40"/>
        <v>0</v>
      </c>
      <c r="L96" s="29">
        <f t="shared" si="40"/>
        <v>0</v>
      </c>
      <c r="M96" s="29">
        <f t="shared" si="40"/>
        <v>0</v>
      </c>
      <c r="N96" s="29">
        <f t="shared" si="38"/>
        <v>0</v>
      </c>
    </row>
    <row r="97" spans="1:14">
      <c r="A97" s="27" t="s">
        <v>28</v>
      </c>
      <c r="B97" s="30">
        <f t="shared" ref="B97:N97" si="41">SUM(B95:B96)</f>
        <v>0</v>
      </c>
      <c r="C97" s="30">
        <f t="shared" si="41"/>
        <v>0</v>
      </c>
      <c r="D97" s="30">
        <f t="shared" si="41"/>
        <v>0</v>
      </c>
      <c r="E97" s="30">
        <f t="shared" si="41"/>
        <v>0</v>
      </c>
      <c r="F97" s="30">
        <f t="shared" si="41"/>
        <v>0</v>
      </c>
      <c r="G97" s="30">
        <f t="shared" si="41"/>
        <v>0</v>
      </c>
      <c r="H97" s="30">
        <f t="shared" si="41"/>
        <v>0</v>
      </c>
      <c r="I97" s="30">
        <f t="shared" si="41"/>
        <v>0</v>
      </c>
      <c r="J97" s="30">
        <f t="shared" si="41"/>
        <v>0</v>
      </c>
      <c r="K97" s="30">
        <f t="shared" si="41"/>
        <v>0</v>
      </c>
      <c r="L97" s="30">
        <f t="shared" si="41"/>
        <v>0</v>
      </c>
      <c r="M97" s="30">
        <f t="shared" si="41"/>
        <v>0</v>
      </c>
      <c r="N97" s="30">
        <f t="shared" si="41"/>
        <v>0</v>
      </c>
    </row>
    <row r="98" spans="1:14">
      <c r="A98" s="24" t="s">
        <v>29</v>
      </c>
      <c r="B98" s="29">
        <v>5729.77561332266</v>
      </c>
      <c r="C98" s="29">
        <v>5609.93427882806</v>
      </c>
      <c r="D98" s="29">
        <v>6306.77439325766</v>
      </c>
      <c r="E98" s="29">
        <v>6346.60393767492</v>
      </c>
      <c r="F98" s="29">
        <v>5977.75074897322</v>
      </c>
      <c r="G98" s="24">
        <v>6203.50667345678</v>
      </c>
      <c r="H98" s="24">
        <v>7654.64986136209</v>
      </c>
      <c r="I98" s="24"/>
      <c r="J98" s="24"/>
      <c r="K98" s="24"/>
      <c r="L98" s="24"/>
      <c r="M98" s="24"/>
      <c r="N98" s="24">
        <f>SUM(B98:M98)</f>
        <v>43828.9955068754</v>
      </c>
    </row>
    <row r="99" spans="1:14">
      <c r="A99" s="31" t="s">
        <v>30</v>
      </c>
      <c r="B99" s="32">
        <f t="shared" ref="B99:N99" si="42">+B86+B92+B93+B97+B98</f>
        <v>40252.2856133227</v>
      </c>
      <c r="C99" s="32">
        <f t="shared" si="42"/>
        <v>40918.8642788281</v>
      </c>
      <c r="D99" s="32">
        <f t="shared" si="42"/>
        <v>44362.4343932577</v>
      </c>
      <c r="E99" s="32">
        <f t="shared" si="42"/>
        <v>42243.1839376749</v>
      </c>
      <c r="F99" s="32">
        <f t="shared" si="42"/>
        <v>42630.4007489732</v>
      </c>
      <c r="G99" s="32">
        <f t="shared" si="42"/>
        <v>45251.7566734568</v>
      </c>
      <c r="H99" s="32">
        <f t="shared" si="42"/>
        <v>46813.7298613621</v>
      </c>
      <c r="I99" s="32">
        <f t="shared" si="42"/>
        <v>37393.22</v>
      </c>
      <c r="J99" s="32">
        <f t="shared" si="42"/>
        <v>39052.14</v>
      </c>
      <c r="K99" s="32">
        <f t="shared" si="42"/>
        <v>78343.69</v>
      </c>
      <c r="L99" s="32">
        <f t="shared" si="42"/>
        <v>0</v>
      </c>
      <c r="M99" s="32">
        <f t="shared" si="42"/>
        <v>0</v>
      </c>
      <c r="N99" s="32">
        <f t="shared" si="42"/>
        <v>457261.705506875</v>
      </c>
    </row>
    <row r="100" spans="1:14">
      <c r="A100" s="24" t="s">
        <v>31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>
        <f>SUM(B100:M100)</f>
        <v>0</v>
      </c>
    </row>
    <row r="101" spans="1:14">
      <c r="A101" s="33" t="s">
        <v>32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3"/>
      <c r="N101" s="33"/>
    </row>
  </sheetData>
  <mergeCells count="1">
    <mergeCell ref="A1:N1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F42" sqref="F42"/>
    </sheetView>
  </sheetViews>
  <sheetFormatPr defaultColWidth="9" defaultRowHeight="13.5" outlineLevelCol="5"/>
  <cols>
    <col min="1" max="1" width="14.125" customWidth="1"/>
    <col min="2" max="2" width="14.375" customWidth="1"/>
    <col min="3" max="3" width="17.875" customWidth="1"/>
    <col min="4" max="4" width="19.5" customWidth="1"/>
    <col min="5" max="5" width="17" customWidth="1"/>
    <col min="6" max="6" width="15.375" customWidth="1"/>
  </cols>
  <sheetData>
    <row r="1" ht="18.75" spans="1:6">
      <c r="A1" s="1" t="s">
        <v>39</v>
      </c>
      <c r="B1" s="1"/>
      <c r="C1" s="1"/>
      <c r="D1" s="1"/>
      <c r="E1" s="1"/>
      <c r="F1" s="1"/>
    </row>
    <row r="2" ht="14.25" spans="1:6">
      <c r="A2" s="2"/>
      <c r="B2" s="3" t="s">
        <v>40</v>
      </c>
      <c r="C2" s="3"/>
      <c r="D2" s="3" t="s">
        <v>41</v>
      </c>
      <c r="E2" s="3"/>
      <c r="F2" s="3" t="s">
        <v>42</v>
      </c>
    </row>
    <row r="3" ht="14.25" spans="1:6">
      <c r="A3" s="4"/>
      <c r="B3" s="5">
        <v>45170</v>
      </c>
      <c r="C3" s="5">
        <v>45200</v>
      </c>
      <c r="D3" s="5">
        <v>45231</v>
      </c>
      <c r="E3" s="5">
        <v>45261</v>
      </c>
      <c r="F3" s="4" t="s">
        <v>12</v>
      </c>
    </row>
    <row r="4" ht="14.25" spans="1:6">
      <c r="A4" s="4" t="s">
        <v>13</v>
      </c>
      <c r="B4" s="6"/>
      <c r="C4" s="6">
        <v>2329.05</v>
      </c>
      <c r="D4" s="6">
        <v>10970.7</v>
      </c>
      <c r="E4" s="6">
        <f>11730+600</f>
        <v>12330</v>
      </c>
      <c r="F4" s="6">
        <f t="shared" ref="F4:F8" si="0">SUM(B4:E4)</f>
        <v>25629.75</v>
      </c>
    </row>
    <row r="5" ht="14.25" spans="1:6">
      <c r="A5" s="4" t="s">
        <v>14</v>
      </c>
      <c r="B5" s="6"/>
      <c r="C5" s="6"/>
      <c r="D5" s="6"/>
      <c r="E5" s="6">
        <v>2060</v>
      </c>
      <c r="F5" s="6">
        <f t="shared" si="0"/>
        <v>2060</v>
      </c>
    </row>
    <row r="6" ht="14.25" spans="1:6">
      <c r="A6" s="4" t="s">
        <v>15</v>
      </c>
      <c r="B6" s="6"/>
      <c r="C6" s="6"/>
      <c r="D6" s="6">
        <v>1602.42</v>
      </c>
      <c r="E6" s="6">
        <v>1602.42</v>
      </c>
      <c r="F6" s="6">
        <f t="shared" si="0"/>
        <v>3204.84</v>
      </c>
    </row>
    <row r="7" ht="14.25" spans="1:6">
      <c r="A7" s="4" t="s">
        <v>16</v>
      </c>
      <c r="B7" s="6"/>
      <c r="C7" s="6"/>
      <c r="D7" s="6"/>
      <c r="E7" s="6">
        <v>190</v>
      </c>
      <c r="F7" s="6">
        <f t="shared" si="0"/>
        <v>190</v>
      </c>
    </row>
    <row r="8" ht="14.25" spans="1:6">
      <c r="A8" s="4" t="s">
        <v>17</v>
      </c>
      <c r="B8" s="6"/>
      <c r="C8" s="6"/>
      <c r="D8" s="6">
        <v>440</v>
      </c>
      <c r="E8" s="6"/>
      <c r="F8" s="6">
        <f t="shared" si="0"/>
        <v>440</v>
      </c>
    </row>
    <row r="9" ht="28.5" spans="1:6">
      <c r="A9" s="7" t="s">
        <v>18</v>
      </c>
      <c r="B9" s="8">
        <f t="shared" ref="B9:F9" si="1">SUM(B4:B8)</f>
        <v>0</v>
      </c>
      <c r="C9" s="8">
        <f t="shared" si="1"/>
        <v>2329.05</v>
      </c>
      <c r="D9" s="8">
        <f t="shared" si="1"/>
        <v>13013.12</v>
      </c>
      <c r="E9" s="8">
        <f t="shared" si="1"/>
        <v>16182.42</v>
      </c>
      <c r="F9" s="8">
        <f t="shared" si="1"/>
        <v>31524.59</v>
      </c>
    </row>
    <row r="10" ht="14.25" spans="1:6">
      <c r="A10" s="4" t="s">
        <v>19</v>
      </c>
      <c r="B10" s="6"/>
      <c r="C10" s="6"/>
      <c r="D10" s="6"/>
      <c r="E10" s="6"/>
      <c r="F10" s="6">
        <f t="shared" ref="F10:F14" si="2">SUM(B10:E10)</f>
        <v>0</v>
      </c>
    </row>
    <row r="11" ht="14.25" spans="1:6">
      <c r="A11" s="4" t="s">
        <v>20</v>
      </c>
      <c r="B11" s="6"/>
      <c r="C11" s="6"/>
      <c r="D11" s="6"/>
      <c r="E11" s="6"/>
      <c r="F11" s="6">
        <f t="shared" si="2"/>
        <v>0</v>
      </c>
    </row>
    <row r="12" ht="14.25" spans="1:6">
      <c r="A12" s="4" t="s">
        <v>21</v>
      </c>
      <c r="B12" s="6"/>
      <c r="C12" s="6"/>
      <c r="D12" s="6"/>
      <c r="E12" s="6">
        <v>478</v>
      </c>
      <c r="F12" s="6">
        <f t="shared" si="2"/>
        <v>478</v>
      </c>
    </row>
    <row r="13" ht="14.25" spans="1:6">
      <c r="A13" s="4" t="s">
        <v>22</v>
      </c>
      <c r="B13" s="6"/>
      <c r="C13" s="6"/>
      <c r="D13" s="6"/>
      <c r="E13" s="6"/>
      <c r="F13" s="6">
        <f t="shared" si="2"/>
        <v>0</v>
      </c>
    </row>
    <row r="14" ht="14.25" spans="1:6">
      <c r="A14" s="4" t="s">
        <v>23</v>
      </c>
      <c r="B14" s="6"/>
      <c r="C14" s="6"/>
      <c r="D14" s="6"/>
      <c r="E14" s="6"/>
      <c r="F14" s="6">
        <f t="shared" si="2"/>
        <v>0</v>
      </c>
    </row>
    <row r="15" ht="28.5" spans="1:6">
      <c r="A15" s="7" t="s">
        <v>24</v>
      </c>
      <c r="B15" s="8">
        <f t="shared" ref="B15:F15" si="3">SUM(B10:B14)</f>
        <v>0</v>
      </c>
      <c r="C15" s="8">
        <f t="shared" si="3"/>
        <v>0</v>
      </c>
      <c r="D15" s="8">
        <f t="shared" si="3"/>
        <v>0</v>
      </c>
      <c r="E15" s="8">
        <f t="shared" si="3"/>
        <v>478</v>
      </c>
      <c r="F15" s="8">
        <f t="shared" si="3"/>
        <v>478</v>
      </c>
    </row>
    <row r="16" ht="14.25" spans="1:6">
      <c r="A16" s="9" t="s">
        <v>25</v>
      </c>
      <c r="B16" s="6"/>
      <c r="C16" s="6"/>
      <c r="D16" s="6"/>
      <c r="E16" s="6"/>
      <c r="F16" s="6">
        <f t="shared" ref="F16:F19" si="4">SUM(B16:E16)</f>
        <v>0</v>
      </c>
    </row>
    <row r="17" ht="14.25" spans="1:6">
      <c r="A17" s="2"/>
      <c r="B17" s="10"/>
      <c r="C17" s="10"/>
      <c r="D17" s="10"/>
      <c r="E17" s="10"/>
      <c r="F17" s="10"/>
    </row>
    <row r="18" ht="14.25" spans="1:6">
      <c r="A18" s="4" t="s">
        <v>26</v>
      </c>
      <c r="B18" s="6">
        <v>0</v>
      </c>
      <c r="C18" s="6">
        <v>0</v>
      </c>
      <c r="D18" s="6">
        <v>0</v>
      </c>
      <c r="E18" s="6">
        <v>0</v>
      </c>
      <c r="F18" s="6">
        <f t="shared" si="4"/>
        <v>0</v>
      </c>
    </row>
    <row r="19" ht="14.25" spans="1:6">
      <c r="A19" s="4" t="s">
        <v>27</v>
      </c>
      <c r="B19" s="6">
        <v>0</v>
      </c>
      <c r="C19" s="6">
        <v>0</v>
      </c>
      <c r="D19" s="6">
        <v>202.42</v>
      </c>
      <c r="E19" s="6">
        <v>0</v>
      </c>
      <c r="F19" s="6">
        <f t="shared" si="4"/>
        <v>202.42</v>
      </c>
    </row>
    <row r="20" ht="14.25" spans="1:6">
      <c r="A20" s="11" t="s">
        <v>28</v>
      </c>
      <c r="B20" s="8">
        <f t="shared" ref="B20:F20" si="5">SUM(B18:B19)</f>
        <v>0</v>
      </c>
      <c r="C20" s="8">
        <f t="shared" si="5"/>
        <v>0</v>
      </c>
      <c r="D20" s="8">
        <f t="shared" si="5"/>
        <v>202.42</v>
      </c>
      <c r="E20" s="8">
        <f t="shared" si="5"/>
        <v>0</v>
      </c>
      <c r="F20" s="8">
        <f t="shared" si="5"/>
        <v>202.42</v>
      </c>
    </row>
    <row r="21" ht="14.25" spans="1:6">
      <c r="A21" s="4" t="s">
        <v>29</v>
      </c>
      <c r="B21" s="6"/>
      <c r="C21" s="6">
        <v>2369.52004985316</v>
      </c>
      <c r="D21" s="6">
        <v>4432.42446570827</v>
      </c>
      <c r="E21" s="6">
        <v>2526.8496599115</v>
      </c>
      <c r="F21" s="6">
        <f>SUM(B21:E21)</f>
        <v>9328.79417547293</v>
      </c>
    </row>
    <row r="22" ht="14.25" spans="1:6">
      <c r="A22" s="12" t="s">
        <v>30</v>
      </c>
      <c r="B22" s="13">
        <f t="shared" ref="B22:F22" si="6">+B9+B15+B16+B20+B21</f>
        <v>0</v>
      </c>
      <c r="C22" s="13">
        <f t="shared" si="6"/>
        <v>4698.57004985316</v>
      </c>
      <c r="D22" s="13">
        <f t="shared" si="6"/>
        <v>17647.9644657083</v>
      </c>
      <c r="E22" s="13">
        <f t="shared" si="6"/>
        <v>19187.2696599115</v>
      </c>
      <c r="F22" s="13">
        <f t="shared" si="6"/>
        <v>41533.8041754729</v>
      </c>
    </row>
    <row r="23" ht="14.25" spans="1:6">
      <c r="A23" s="4" t="s">
        <v>31</v>
      </c>
      <c r="B23" s="6"/>
      <c r="C23" s="6"/>
      <c r="D23" s="6"/>
      <c r="E23" s="6"/>
      <c r="F23" s="6">
        <f>SUM(B23:E23)</f>
        <v>0</v>
      </c>
    </row>
    <row r="24" ht="14.25" spans="1:6">
      <c r="A24" s="4" t="s">
        <v>32</v>
      </c>
      <c r="B24" s="4"/>
      <c r="C24" s="4"/>
      <c r="D24" s="4"/>
      <c r="E24" s="4"/>
      <c r="F24" s="4"/>
    </row>
    <row r="26" ht="18.75" spans="1:4">
      <c r="A26" s="1" t="s">
        <v>43</v>
      </c>
      <c r="B26" s="1"/>
      <c r="C26" s="1"/>
      <c r="D26" s="1"/>
    </row>
    <row r="27" ht="14.25" spans="1:4">
      <c r="A27" s="3" t="s">
        <v>6</v>
      </c>
      <c r="B27" s="14">
        <v>45231</v>
      </c>
      <c r="C27" s="14">
        <v>45596</v>
      </c>
      <c r="D27" s="2"/>
    </row>
    <row r="28" ht="14.25" spans="1:4">
      <c r="A28" s="3" t="s">
        <v>44</v>
      </c>
      <c r="B28" s="3">
        <v>1101600</v>
      </c>
      <c r="C28" s="3" t="s">
        <v>45</v>
      </c>
      <c r="D28" s="2"/>
    </row>
    <row r="29" ht="14.25" spans="1:4">
      <c r="A29" s="4"/>
      <c r="B29" s="5">
        <v>45231</v>
      </c>
      <c r="C29" s="5">
        <v>45261</v>
      </c>
      <c r="D29" s="4" t="s">
        <v>12</v>
      </c>
    </row>
    <row r="30" ht="14.25" spans="1:4">
      <c r="A30" s="4" t="s">
        <v>13</v>
      </c>
      <c r="B30" s="6">
        <v>54274</v>
      </c>
      <c r="C30" s="6">
        <f>55340+2933.36</f>
        <v>58273.36</v>
      </c>
      <c r="D30" s="6">
        <f t="shared" ref="D30:D34" si="7">SUM(B30:C30)</f>
        <v>112547.36</v>
      </c>
    </row>
    <row r="31" ht="14.25" spans="1:4">
      <c r="A31" s="4" t="s">
        <v>14</v>
      </c>
      <c r="B31" s="6"/>
      <c r="C31" s="6">
        <v>16373.3</v>
      </c>
      <c r="D31" s="6">
        <f t="shared" si="7"/>
        <v>16373.3</v>
      </c>
    </row>
    <row r="32" ht="14.25" spans="1:4">
      <c r="A32" s="4" t="s">
        <v>15</v>
      </c>
      <c r="B32" s="6">
        <v>7210.89</v>
      </c>
      <c r="C32" s="6">
        <v>7210.89</v>
      </c>
      <c r="D32" s="6">
        <f t="shared" si="7"/>
        <v>14421.78</v>
      </c>
    </row>
    <row r="33" ht="14.25" spans="1:4">
      <c r="A33" s="4" t="s">
        <v>16</v>
      </c>
      <c r="B33" s="6">
        <v>665</v>
      </c>
      <c r="C33" s="6">
        <v>665</v>
      </c>
      <c r="D33" s="6">
        <f t="shared" si="7"/>
        <v>1330</v>
      </c>
    </row>
    <row r="34" ht="14.25" spans="1:4">
      <c r="A34" s="4" t="s">
        <v>17</v>
      </c>
      <c r="B34" s="6">
        <v>1980</v>
      </c>
      <c r="C34" s="6"/>
      <c r="D34" s="6">
        <f t="shared" si="7"/>
        <v>1980</v>
      </c>
    </row>
    <row r="35" ht="14.25" spans="1:4">
      <c r="A35" s="7" t="s">
        <v>18</v>
      </c>
      <c r="B35" s="8">
        <f>SUM(B30:B34)</f>
        <v>64129.89</v>
      </c>
      <c r="C35" s="8">
        <f>SUM(C30:C34)</f>
        <v>82522.55</v>
      </c>
      <c r="D35" s="8">
        <f>SUM(D30:D34)</f>
        <v>146652.44</v>
      </c>
    </row>
    <row r="36" ht="14.25" spans="1:4">
      <c r="A36" s="4" t="s">
        <v>19</v>
      </c>
      <c r="B36" s="4">
        <v>394.55</v>
      </c>
      <c r="C36" s="4">
        <v>930.41</v>
      </c>
      <c r="D36" s="4">
        <f t="shared" ref="D36:D40" si="8">SUM(B36:C36)</f>
        <v>1324.96</v>
      </c>
    </row>
    <row r="37" ht="14.25" spans="1:4">
      <c r="A37" s="4" t="s">
        <v>20</v>
      </c>
      <c r="B37" s="2"/>
      <c r="C37" s="4"/>
      <c r="D37" s="4">
        <f t="shared" si="8"/>
        <v>0</v>
      </c>
    </row>
    <row r="38" ht="14.25" spans="1:4">
      <c r="A38" s="4" t="s">
        <v>21</v>
      </c>
      <c r="B38" s="4"/>
      <c r="C38" s="4">
        <v>2811.5</v>
      </c>
      <c r="D38" s="4">
        <f t="shared" si="8"/>
        <v>2811.5</v>
      </c>
    </row>
    <row r="39" ht="14.25" spans="1:4">
      <c r="A39" s="4" t="s">
        <v>22</v>
      </c>
      <c r="B39" s="4"/>
      <c r="C39" s="4"/>
      <c r="D39" s="4">
        <f t="shared" si="8"/>
        <v>0</v>
      </c>
    </row>
    <row r="40" ht="14.25" spans="1:4">
      <c r="A40" s="4" t="s">
        <v>23</v>
      </c>
      <c r="B40" s="4">
        <v>21</v>
      </c>
      <c r="C40" s="4">
        <v>11</v>
      </c>
      <c r="D40" s="4">
        <f t="shared" si="8"/>
        <v>32</v>
      </c>
    </row>
    <row r="41" ht="14.25" spans="1:4">
      <c r="A41" s="7" t="s">
        <v>24</v>
      </c>
      <c r="B41" s="11">
        <f>SUM(B36:B40)</f>
        <v>415.55</v>
      </c>
      <c r="C41" s="11">
        <f>SUM(C36:C40)</f>
        <v>3752.91</v>
      </c>
      <c r="D41" s="11">
        <f>SUM(D36:D40)</f>
        <v>4168.46</v>
      </c>
    </row>
    <row r="42" ht="14.25" spans="1:4">
      <c r="A42" s="4" t="s">
        <v>25</v>
      </c>
      <c r="B42" s="4"/>
      <c r="C42" s="4"/>
      <c r="D42" s="4">
        <f t="shared" ref="D42:D45" si="9">SUM(B42:C42)</f>
        <v>0</v>
      </c>
    </row>
    <row r="43" ht="14.25" spans="1:4">
      <c r="A43" s="2"/>
      <c r="B43" s="2"/>
      <c r="C43" s="2"/>
      <c r="D43" s="2"/>
    </row>
    <row r="44" ht="14.25" spans="1:4">
      <c r="A44" s="4" t="s">
        <v>26</v>
      </c>
      <c r="B44" s="15">
        <f>+B49/1.06*0.06</f>
        <v>0</v>
      </c>
      <c r="C44" s="15">
        <f>+C49/1.06*0.06</f>
        <v>0</v>
      </c>
      <c r="D44" s="15">
        <f t="shared" si="9"/>
        <v>0</v>
      </c>
    </row>
    <row r="45" ht="14.25" spans="1:4">
      <c r="A45" s="4" t="s">
        <v>27</v>
      </c>
      <c r="B45" s="15">
        <f>+B44*0.1</f>
        <v>0</v>
      </c>
      <c r="C45" s="15">
        <v>1587.78</v>
      </c>
      <c r="D45" s="15">
        <f t="shared" si="9"/>
        <v>1587.78</v>
      </c>
    </row>
    <row r="46" ht="14.25" spans="1:4">
      <c r="A46" s="11" t="s">
        <v>28</v>
      </c>
      <c r="B46" s="16">
        <f>SUM(B44:B45)</f>
        <v>0</v>
      </c>
      <c r="C46" s="16">
        <f>SUM(C44:C45)</f>
        <v>1587.78</v>
      </c>
      <c r="D46" s="16">
        <f>SUM(D44:D45)</f>
        <v>1587.78</v>
      </c>
    </row>
    <row r="47" ht="14.25" spans="1:4">
      <c r="A47" s="4" t="s">
        <v>29</v>
      </c>
      <c r="B47" s="15">
        <v>20481.370769397</v>
      </c>
      <c r="C47" s="15">
        <v>11676.0804754971</v>
      </c>
      <c r="D47" s="15">
        <f>SUM(B47:C47)</f>
        <v>32157.4512448941</v>
      </c>
    </row>
    <row r="48" ht="14.25" spans="1:4">
      <c r="A48" s="12" t="s">
        <v>30</v>
      </c>
      <c r="B48" s="17">
        <f>+B35+B41+B42+B46+B47</f>
        <v>85026.810769397</v>
      </c>
      <c r="C48" s="17">
        <f>+C35+C41+C42+C46+C47</f>
        <v>99539.3204754971</v>
      </c>
      <c r="D48" s="17">
        <f>+D35+D41+D42+D46+D47</f>
        <v>184566.131244894</v>
      </c>
    </row>
    <row r="49" ht="14.25" spans="1:4">
      <c r="A49" s="4" t="s">
        <v>31</v>
      </c>
      <c r="B49" s="4"/>
      <c r="C49" s="4"/>
      <c r="D49" s="4">
        <f>SUM(B49:C49)</f>
        <v>0</v>
      </c>
    </row>
    <row r="50" ht="14.25" spans="1:4">
      <c r="A50" s="4" t="s">
        <v>32</v>
      </c>
      <c r="B50" s="18"/>
      <c r="C50" s="4"/>
      <c r="D50" s="4"/>
    </row>
  </sheetData>
  <mergeCells count="2">
    <mergeCell ref="A1:F1"/>
    <mergeCell ref="A26:D26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2023.1-2023.10</vt:lpstr>
      <vt:lpstr>2023.11-2023.12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梦影</cp:lastModifiedBy>
  <dcterms:created xsi:type="dcterms:W3CDTF">2023-12-19T06:50:00Z</dcterms:created>
  <dcterms:modified xsi:type="dcterms:W3CDTF">2024-08-23T02:18:57Z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4D35985A84EF47DABD061A281BE17A4F_13</vt:lpwstr>
  </property>
  <property fmtid="{D5CDD505-2E9C-101B-9397-08002B2CF9AE}" pid="3" name="KSOProductBuildVer">
    <vt:lpwstr>2052-12.1.0.17857</vt:lpwstr>
  </property>
</Properties>
</file>