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2022-2023合同中标服务费</t>
        </r>
      </text>
    </comment>
    <comment ref="L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履约担保费</t>
        </r>
      </text>
    </comment>
    <comment ref="K31" authorId="0">
      <text>
        <r>
          <rPr>
            <b/>
            <sz val="9"/>
            <rFont val="宋体"/>
            <charset val="134"/>
          </rPr>
          <t xml:space="preserve">2022.12.9补发2022年1-10月奖励池4960，2022年1-10月补贴81890
</t>
        </r>
      </text>
    </comment>
    <comment ref="M31" authorId="0">
      <text>
        <r>
          <rPr>
            <b/>
            <sz val="9"/>
            <rFont val="宋体"/>
            <charset val="134"/>
          </rPr>
          <t>23年1月计提第三第四季度考核3200已由2月发放</t>
        </r>
        <r>
          <rPr>
            <sz val="9"/>
            <rFont val="宋体"/>
            <charset val="134"/>
          </rPr>
          <t xml:space="preserve">
</t>
        </r>
      </text>
    </comment>
    <comment ref="K32" authorId="0">
      <text>
        <r>
          <rPr>
            <sz val="9"/>
            <rFont val="宋体"/>
            <charset val="134"/>
          </rPr>
          <t>23年3月已补计提6695
，4.24已发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电脑维修费800
</t>
        </r>
      </text>
    </comment>
    <comment ref="K56" authorId="0">
      <text>
        <r>
          <rPr>
            <sz val="9"/>
            <rFont val="宋体"/>
            <charset val="134"/>
          </rPr>
          <t xml:space="preserve">2022.12.9补发2022年1-10月奖励池7935，2022年1-10月补贴77148
</t>
        </r>
      </text>
    </comment>
    <comment ref="M56" authorId="0">
      <text>
        <r>
          <rPr>
            <sz val="9"/>
            <rFont val="宋体"/>
            <charset val="134"/>
          </rPr>
          <t>2023年1月计提第四季度考核3752.26已由2月发放</t>
        </r>
      </text>
    </comment>
    <comment ref="K57" authorId="0">
      <text>
        <r>
          <rPr>
            <b/>
            <sz val="9"/>
            <rFont val="宋体"/>
            <charset val="134"/>
          </rPr>
          <t>3月补计提3660,4.24发放</t>
        </r>
        <r>
          <rPr>
            <sz val="9"/>
            <rFont val="宋体"/>
            <charset val="134"/>
          </rPr>
          <t xml:space="preserve">
</t>
        </r>
      </text>
    </comment>
    <comment ref="K81" authorId="0">
      <text>
        <r>
          <rPr>
            <sz val="9"/>
            <rFont val="宋体"/>
            <charset val="134"/>
          </rPr>
          <t xml:space="preserve">2022.12.9补发2022年1-10月奖励池6035，2022年1-10月补贴88471.32
</t>
        </r>
      </text>
    </comment>
    <comment ref="M81" authorId="0">
      <text>
        <r>
          <rPr>
            <sz val="9"/>
            <rFont val="宋体"/>
            <charset val="134"/>
          </rPr>
          <t>2023年1月计提第四季度考核2000已由2月发放</t>
        </r>
      </text>
    </comment>
  </commentList>
</comments>
</file>

<file path=xl/sharedStrings.xml><?xml version="1.0" encoding="utf-8"?>
<sst xmlns="http://schemas.openxmlformats.org/spreadsheetml/2006/main" count="111" uniqueCount="39">
  <si>
    <t>金菊、救助站2022年支出明细</t>
  </si>
  <si>
    <t>元/人/年</t>
  </si>
  <si>
    <t>活动费（3%）</t>
  </si>
  <si>
    <t>每月活动费</t>
  </si>
  <si>
    <t>4人</t>
  </si>
  <si>
    <t>金菊</t>
  </si>
  <si>
    <t>合同期：</t>
  </si>
  <si>
    <t>金菊、救助站</t>
  </si>
  <si>
    <t>5人</t>
  </si>
  <si>
    <t>金菊东城</t>
  </si>
  <si>
    <t>7人</t>
  </si>
  <si>
    <t>救助站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</si>
  <si>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</si>
  <si>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</si>
  <si>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</si>
  <si>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</si>
  <si>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</si>
  <si>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</si>
  <si>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</si>
  <si>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</si>
  <si>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</si>
  <si>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</si>
  <si>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</si>
  <si>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</si>
  <si>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</si>
  <si>
    <t>中标服务费</t>
  </si>
  <si>
    <t>增值税</t>
  </si>
  <si>
    <t>城建税等</t>
  </si>
  <si>
    <t>税费合计</t>
  </si>
  <si>
    <t>管理费</t>
  </si>
  <si>
    <t>总计</t>
  </si>
  <si>
    <t>银行收款</t>
  </si>
  <si>
    <t>备注</t>
  </si>
  <si>
    <t>2121.10.25-2022.10.24</t>
  </si>
  <si>
    <t>合同金额</t>
  </si>
  <si>
    <t>/人/年</t>
  </si>
  <si>
    <t>东城金菊</t>
  </si>
  <si>
    <t>已改名（救助站2）</t>
  </si>
  <si>
    <t>2021.11.1-2022.10.31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</si>
</sst>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57" fontId="1" fillId="0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workbookViewId="0">
      <selection activeCell="O11" sqref="O11"/>
    </sheetView>
  </sheetViews>
  <sheetFormatPr defaultColWidth="9" defaultRowHeight="14.25"/>
  <cols>
    <col min="1" max="1" width="8.5" style="1" customWidth="1"/>
    <col min="2" max="2" width="10.5" style="1" customWidth="1"/>
    <col min="3" max="3" width="10.75" style="1" customWidth="1"/>
    <col min="4" max="4" width="13.875" style="1" customWidth="1"/>
    <col min="5" max="5" width="11" style="1" customWidth="1"/>
    <col min="6" max="6" width="10.625" style="1" customWidth="1"/>
    <col min="7" max="10" width="10.375" style="1" customWidth="1"/>
    <col min="11" max="12" width="11.5" style="1" customWidth="1"/>
    <col min="13" max="13" width="12.25" style="1" customWidth="1"/>
    <col min="14" max="14" width="11.5" style="1" customWidth="1"/>
  </cols>
  <sheetData>
    <row r="1" ht="18.7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 t="s">
        <v>1</v>
      </c>
      <c r="M2" s="4" t="s">
        <v>2</v>
      </c>
      <c r="N2" s="4" t="s">
        <v>3</v>
      </c>
    </row>
    <row r="3" spans="1:14">
      <c r="A3" s="4"/>
      <c r="B3" s="5"/>
      <c r="C3" s="5"/>
      <c r="D3" s="4"/>
      <c r="E3" s="4"/>
      <c r="F3" s="4"/>
      <c r="G3" s="4"/>
      <c r="H3" s="4"/>
      <c r="I3" s="4" t="s">
        <v>4</v>
      </c>
      <c r="J3" s="18" t="s">
        <v>5</v>
      </c>
      <c r="K3" s="18">
        <v>477108</v>
      </c>
      <c r="L3" s="4">
        <f>K3/4</f>
        <v>119277</v>
      </c>
      <c r="M3" s="4">
        <f>L3*0.03</f>
        <v>3578.31</v>
      </c>
      <c r="N3" s="19">
        <f>M3/12</f>
        <v>298.1925</v>
      </c>
    </row>
    <row r="4" spans="1:14">
      <c r="A4" s="6" t="s">
        <v>6</v>
      </c>
      <c r="B4" s="7">
        <v>44494</v>
      </c>
      <c r="C4" s="7">
        <v>44858</v>
      </c>
      <c r="D4" s="4" t="s">
        <v>7</v>
      </c>
      <c r="E4" s="4">
        <f>K3+K5</f>
        <v>1337095</v>
      </c>
      <c r="F4" s="4"/>
      <c r="G4" s="4"/>
      <c r="H4" s="4"/>
      <c r="I4" s="4" t="s">
        <v>8</v>
      </c>
      <c r="J4" s="18" t="s">
        <v>9</v>
      </c>
      <c r="K4" s="18">
        <v>596385</v>
      </c>
      <c r="L4" s="4">
        <f>K4/5</f>
        <v>119277</v>
      </c>
      <c r="M4" s="4">
        <f>L4*0.03</f>
        <v>3578.31</v>
      </c>
      <c r="N4" s="19">
        <f>M4/12</f>
        <v>298.1925</v>
      </c>
    </row>
    <row r="5" spans="1:14">
      <c r="A5" s="4"/>
      <c r="B5" s="7">
        <v>44501</v>
      </c>
      <c r="C5" s="7">
        <v>44865</v>
      </c>
      <c r="D5" s="4" t="s">
        <v>9</v>
      </c>
      <c r="E5" s="4">
        <f>K4</f>
        <v>596385</v>
      </c>
      <c r="F5" s="4"/>
      <c r="G5" s="4"/>
      <c r="H5" s="4"/>
      <c r="I5" s="4" t="s">
        <v>10</v>
      </c>
      <c r="J5" s="18" t="s">
        <v>11</v>
      </c>
      <c r="K5" s="18">
        <v>859987</v>
      </c>
      <c r="L5" s="19">
        <f>K5/7</f>
        <v>122855.285714286</v>
      </c>
      <c r="M5" s="19">
        <f>L5*0.03</f>
        <v>3685.65857142857</v>
      </c>
      <c r="N5" s="19">
        <f>M5/12</f>
        <v>307.138214285714</v>
      </c>
    </row>
    <row r="6" spans="1:14">
      <c r="A6" s="8"/>
      <c r="B6" s="9">
        <v>44562</v>
      </c>
      <c r="C6" s="9">
        <v>44593</v>
      </c>
      <c r="D6" s="9">
        <v>44621</v>
      </c>
      <c r="E6" s="9">
        <v>44652</v>
      </c>
      <c r="F6" s="9">
        <v>44682</v>
      </c>
      <c r="G6" s="9">
        <v>44713</v>
      </c>
      <c r="H6" s="9">
        <v>44743</v>
      </c>
      <c r="I6" s="9">
        <v>44774</v>
      </c>
      <c r="J6" s="9">
        <v>44805</v>
      </c>
      <c r="K6" s="9">
        <v>44835</v>
      </c>
      <c r="L6" s="9">
        <v>44866</v>
      </c>
      <c r="M6" s="9">
        <v>44896</v>
      </c>
      <c r="N6" s="8" t="s">
        <v>12</v>
      </c>
    </row>
    <row r="7" spans="1:14">
      <c r="A7" s="8" t="s">
        <v>13</v>
      </c>
      <c r="B7" s="8">
        <f t="shared" ref="B7:M7" si="0">B31+B56+B81</f>
        <v>81799.87</v>
      </c>
      <c r="C7" s="8">
        <f t="shared" si="0"/>
        <v>80072.3</v>
      </c>
      <c r="D7" s="8">
        <f t="shared" si="0"/>
        <v>91408.98</v>
      </c>
      <c r="E7" s="8">
        <f t="shared" si="0"/>
        <v>94826.1</v>
      </c>
      <c r="F7" s="8">
        <f t="shared" si="0"/>
        <v>93744.53</v>
      </c>
      <c r="G7" s="8">
        <f t="shared" si="0"/>
        <v>91736.86</v>
      </c>
      <c r="H7" s="8">
        <f t="shared" si="0"/>
        <v>100320.57</v>
      </c>
      <c r="I7" s="8">
        <f t="shared" si="0"/>
        <v>97948.22</v>
      </c>
      <c r="J7" s="8">
        <f t="shared" si="0"/>
        <v>97210</v>
      </c>
      <c r="K7" s="8">
        <f t="shared" si="0"/>
        <v>368321.32</v>
      </c>
      <c r="L7" s="8">
        <f t="shared" si="0"/>
        <v>93214.18</v>
      </c>
      <c r="M7" s="8">
        <f t="shared" si="0"/>
        <v>115972.26</v>
      </c>
      <c r="N7" s="8">
        <f t="shared" ref="N7:N11" si="1">SUM(B7:M7)</f>
        <v>1406575.19</v>
      </c>
    </row>
    <row r="8" spans="1:14">
      <c r="A8" s="8" t="s">
        <v>14</v>
      </c>
      <c r="B8" s="8">
        <f t="shared" ref="B8:M8" si="2">B32+B57+B82</f>
        <v>8096</v>
      </c>
      <c r="C8" s="8">
        <f t="shared" si="2"/>
        <v>8461</v>
      </c>
      <c r="D8" s="8">
        <f t="shared" si="2"/>
        <v>8461</v>
      </c>
      <c r="E8" s="8">
        <f t="shared" si="2"/>
        <v>9681</v>
      </c>
      <c r="F8" s="8">
        <f t="shared" si="2"/>
        <v>10171</v>
      </c>
      <c r="G8" s="8">
        <f t="shared" si="2"/>
        <v>10171</v>
      </c>
      <c r="H8" s="8">
        <f t="shared" si="2"/>
        <v>10521</v>
      </c>
      <c r="I8" s="8">
        <f t="shared" si="2"/>
        <v>11741</v>
      </c>
      <c r="J8" s="8">
        <f t="shared" si="2"/>
        <v>11741</v>
      </c>
      <c r="K8" s="8">
        <f t="shared" si="2"/>
        <v>37961</v>
      </c>
      <c r="L8" s="8">
        <f t="shared" si="2"/>
        <v>10250</v>
      </c>
      <c r="M8" s="8">
        <f t="shared" si="2"/>
        <v>10250</v>
      </c>
      <c r="N8" s="8">
        <f t="shared" si="1"/>
        <v>147505</v>
      </c>
    </row>
    <row r="9" spans="1:14">
      <c r="A9" s="8" t="s">
        <v>15</v>
      </c>
      <c r="B9" s="8">
        <f t="shared" ref="B9:M9" si="3">B33+B58+B83</f>
        <v>11575.37</v>
      </c>
      <c r="C9" s="8">
        <f t="shared" si="3"/>
        <v>10890.24</v>
      </c>
      <c r="D9" s="8">
        <f t="shared" si="3"/>
        <v>10237.36</v>
      </c>
      <c r="E9" s="8">
        <f t="shared" si="3"/>
        <v>11699.84</v>
      </c>
      <c r="F9" s="8">
        <f t="shared" si="3"/>
        <v>11735.39</v>
      </c>
      <c r="G9" s="8">
        <f t="shared" si="3"/>
        <v>11004.15</v>
      </c>
      <c r="H9" s="8">
        <f t="shared" si="3"/>
        <v>11703.04</v>
      </c>
      <c r="I9" s="8">
        <f t="shared" si="3"/>
        <v>10246.56</v>
      </c>
      <c r="J9" s="8">
        <f t="shared" si="3"/>
        <v>4744.94</v>
      </c>
      <c r="K9" s="8">
        <f t="shared" si="3"/>
        <v>9613.28</v>
      </c>
      <c r="L9" s="8">
        <f t="shared" si="3"/>
        <v>10377.9</v>
      </c>
      <c r="M9" s="8">
        <f t="shared" si="3"/>
        <v>16131.06</v>
      </c>
      <c r="N9" s="8">
        <f t="shared" si="1"/>
        <v>129959.13</v>
      </c>
    </row>
    <row r="10" spans="1:14">
      <c r="A10" s="8" t="s">
        <v>16</v>
      </c>
      <c r="B10" s="8">
        <f t="shared" ref="B10:M10" si="4">B34+B59+B84</f>
        <v>1140</v>
      </c>
      <c r="C10" s="8">
        <f t="shared" si="4"/>
        <v>1425</v>
      </c>
      <c r="D10" s="8">
        <f t="shared" si="4"/>
        <v>1330</v>
      </c>
      <c r="E10" s="8">
        <f t="shared" si="4"/>
        <v>1425</v>
      </c>
      <c r="F10" s="8">
        <f t="shared" si="4"/>
        <v>1425</v>
      </c>
      <c r="G10" s="8">
        <f t="shared" si="4"/>
        <v>1425</v>
      </c>
      <c r="H10" s="8">
        <f t="shared" si="4"/>
        <v>1425</v>
      </c>
      <c r="I10" s="8">
        <f t="shared" si="4"/>
        <v>1520</v>
      </c>
      <c r="J10" s="8">
        <f t="shared" si="4"/>
        <v>1520</v>
      </c>
      <c r="K10" s="8">
        <f t="shared" si="4"/>
        <v>1520</v>
      </c>
      <c r="L10" s="8">
        <f t="shared" si="4"/>
        <v>1520</v>
      </c>
      <c r="M10" s="8">
        <f t="shared" si="4"/>
        <v>1520</v>
      </c>
      <c r="N10" s="8">
        <f t="shared" si="1"/>
        <v>17195</v>
      </c>
    </row>
    <row r="11" spans="1:14">
      <c r="A11" s="8" t="s">
        <v>17</v>
      </c>
      <c r="B11" s="8">
        <f t="shared" ref="B11:M11" si="5">B35+B60+B85</f>
        <v>0</v>
      </c>
      <c r="C11" s="8">
        <f t="shared" si="5"/>
        <v>0</v>
      </c>
      <c r="D11" s="8">
        <f t="shared" si="5"/>
        <v>0</v>
      </c>
      <c r="E11" s="8">
        <f t="shared" si="5"/>
        <v>0</v>
      </c>
      <c r="F11" s="8">
        <f t="shared" si="5"/>
        <v>600</v>
      </c>
      <c r="G11" s="8">
        <f t="shared" si="5"/>
        <v>0</v>
      </c>
      <c r="H11" s="8">
        <f t="shared" si="5"/>
        <v>0</v>
      </c>
      <c r="I11" s="8">
        <f t="shared" si="5"/>
        <v>0</v>
      </c>
      <c r="J11" s="8">
        <f t="shared" si="5"/>
        <v>1872</v>
      </c>
      <c r="K11" s="8">
        <f t="shared" si="5"/>
        <v>600</v>
      </c>
      <c r="L11" s="8">
        <f t="shared" si="5"/>
        <v>3520</v>
      </c>
      <c r="M11" s="8">
        <f t="shared" si="5"/>
        <v>4376.9</v>
      </c>
      <c r="N11" s="8">
        <f t="shared" si="1"/>
        <v>10968.9</v>
      </c>
    </row>
    <row r="12" ht="28.5" spans="1:14">
      <c r="A12" s="10" t="s">
        <v>18</v>
      </c>
      <c r="B12" s="11">
        <f t="shared" ref="B12:N12" si="6">SUM(B7:B11)</f>
        <v>102611.24</v>
      </c>
      <c r="C12" s="11">
        <f t="shared" si="6"/>
        <v>100848.54</v>
      </c>
      <c r="D12" s="11">
        <f t="shared" si="6"/>
        <v>111437.34</v>
      </c>
      <c r="E12" s="11">
        <f t="shared" si="6"/>
        <v>117631.94</v>
      </c>
      <c r="F12" s="11">
        <f t="shared" si="6"/>
        <v>117675.92</v>
      </c>
      <c r="G12" s="11">
        <f t="shared" si="6"/>
        <v>114337.01</v>
      </c>
      <c r="H12" s="11">
        <f t="shared" si="6"/>
        <v>123969.61</v>
      </c>
      <c r="I12" s="11">
        <f t="shared" si="6"/>
        <v>121455.78</v>
      </c>
      <c r="J12" s="11">
        <f t="shared" si="6"/>
        <v>117087.94</v>
      </c>
      <c r="K12" s="11">
        <f t="shared" si="6"/>
        <v>418015.6</v>
      </c>
      <c r="L12" s="11">
        <f t="shared" si="6"/>
        <v>118882.08</v>
      </c>
      <c r="M12" s="11">
        <f t="shared" si="6"/>
        <v>148250.22</v>
      </c>
      <c r="N12" s="11">
        <f t="shared" si="6"/>
        <v>1712203.22</v>
      </c>
    </row>
    <row r="13" spans="1:14">
      <c r="A13" s="8" t="s">
        <v>19</v>
      </c>
      <c r="B13" s="8">
        <f t="shared" ref="B13:M13" si="7">B37+B62+B87</f>
        <v>866.6</v>
      </c>
      <c r="C13" s="8">
        <f t="shared" si="7"/>
        <v>197.4</v>
      </c>
      <c r="D13" s="8">
        <f t="shared" si="7"/>
        <v>1135.69</v>
      </c>
      <c r="E13" s="8">
        <f t="shared" si="7"/>
        <v>0</v>
      </c>
      <c r="F13" s="8">
        <f t="shared" si="7"/>
        <v>0</v>
      </c>
      <c r="G13" s="8">
        <f t="shared" si="7"/>
        <v>845.38</v>
      </c>
      <c r="H13" s="8">
        <f t="shared" si="7"/>
        <v>1127.91</v>
      </c>
      <c r="I13" s="8">
        <f t="shared" si="7"/>
        <v>82.9</v>
      </c>
      <c r="J13" s="8">
        <f t="shared" si="7"/>
        <v>478.63</v>
      </c>
      <c r="K13" s="8">
        <f t="shared" si="7"/>
        <v>1565.35</v>
      </c>
      <c r="L13" s="8">
        <f t="shared" si="7"/>
        <v>496.5</v>
      </c>
      <c r="M13" s="8">
        <f t="shared" si="7"/>
        <v>0</v>
      </c>
      <c r="N13" s="8">
        <f t="shared" ref="N13:N17" si="8">SUM(B13:M13)</f>
        <v>6796.36</v>
      </c>
    </row>
    <row r="14" spans="1:14">
      <c r="A14" s="8" t="s">
        <v>20</v>
      </c>
      <c r="B14" s="8">
        <f t="shared" ref="B14:M14" si="9">B38+B63+B88</f>
        <v>198</v>
      </c>
      <c r="C14" s="8">
        <f t="shared" si="9"/>
        <v>0</v>
      </c>
      <c r="D14" s="8">
        <f t="shared" si="9"/>
        <v>0</v>
      </c>
      <c r="E14" s="8">
        <f t="shared" si="9"/>
        <v>168</v>
      </c>
      <c r="F14" s="8">
        <f t="shared" si="9"/>
        <v>0</v>
      </c>
      <c r="G14" s="8">
        <f t="shared" si="9"/>
        <v>168</v>
      </c>
      <c r="H14" s="8">
        <f t="shared" si="9"/>
        <v>168</v>
      </c>
      <c r="I14" s="8">
        <f t="shared" si="9"/>
        <v>0</v>
      </c>
      <c r="J14" s="8">
        <f t="shared" si="9"/>
        <v>147.02</v>
      </c>
      <c r="K14" s="8">
        <f t="shared" si="9"/>
        <v>0</v>
      </c>
      <c r="L14" s="8">
        <f t="shared" si="9"/>
        <v>168</v>
      </c>
      <c r="M14" s="8">
        <f t="shared" si="9"/>
        <v>66</v>
      </c>
      <c r="N14" s="8">
        <f t="shared" si="8"/>
        <v>1083.02</v>
      </c>
    </row>
    <row r="15" spans="1:14">
      <c r="A15" s="8" t="s">
        <v>21</v>
      </c>
      <c r="B15" s="8">
        <f t="shared" ref="B15:M15" si="10">B39+B64+B89</f>
        <v>0</v>
      </c>
      <c r="C15" s="8">
        <f t="shared" si="10"/>
        <v>0</v>
      </c>
      <c r="D15" s="8">
        <f t="shared" si="10"/>
        <v>0</v>
      </c>
      <c r="E15" s="8">
        <f t="shared" si="10"/>
        <v>0</v>
      </c>
      <c r="F15" s="8">
        <f t="shared" si="10"/>
        <v>0</v>
      </c>
      <c r="G15" s="8">
        <f t="shared" si="10"/>
        <v>0</v>
      </c>
      <c r="H15" s="8">
        <f t="shared" si="10"/>
        <v>0</v>
      </c>
      <c r="I15" s="8">
        <f t="shared" si="10"/>
        <v>0</v>
      </c>
      <c r="J15" s="8">
        <f t="shared" si="10"/>
        <v>0</v>
      </c>
      <c r="K15" s="8">
        <f t="shared" si="10"/>
        <v>0</v>
      </c>
      <c r="L15" s="8">
        <f t="shared" si="10"/>
        <v>0</v>
      </c>
      <c r="M15" s="8">
        <f t="shared" si="10"/>
        <v>3701</v>
      </c>
      <c r="N15" s="8">
        <f t="shared" si="8"/>
        <v>3701</v>
      </c>
    </row>
    <row r="16" spans="1:14">
      <c r="A16" s="8" t="s">
        <v>22</v>
      </c>
      <c r="B16" s="8">
        <f t="shared" ref="B16:M16" si="11">B40+B65+B90</f>
        <v>0</v>
      </c>
      <c r="C16" s="8">
        <f t="shared" si="11"/>
        <v>0</v>
      </c>
      <c r="D16" s="8">
        <f t="shared" si="11"/>
        <v>0</v>
      </c>
      <c r="E16" s="8">
        <f t="shared" si="11"/>
        <v>0</v>
      </c>
      <c r="F16" s="8">
        <f t="shared" si="11"/>
        <v>0</v>
      </c>
      <c r="G16" s="8">
        <f t="shared" si="11"/>
        <v>93</v>
      </c>
      <c r="H16" s="8">
        <f t="shared" si="11"/>
        <v>0</v>
      </c>
      <c r="I16" s="8">
        <f t="shared" si="11"/>
        <v>0</v>
      </c>
      <c r="J16" s="8">
        <f t="shared" si="11"/>
        <v>0</v>
      </c>
      <c r="K16" s="8">
        <f t="shared" si="11"/>
        <v>0</v>
      </c>
      <c r="L16" s="8">
        <f t="shared" si="11"/>
        <v>0</v>
      </c>
      <c r="M16" s="8">
        <f t="shared" si="11"/>
        <v>0</v>
      </c>
      <c r="N16" s="8">
        <f t="shared" si="8"/>
        <v>93</v>
      </c>
    </row>
    <row r="17" spans="1:14">
      <c r="A17" s="8" t="s">
        <v>23</v>
      </c>
      <c r="B17" s="8">
        <f t="shared" ref="B17:M17" si="12">B41+B66+B91</f>
        <v>1323</v>
      </c>
      <c r="C17" s="8">
        <f t="shared" si="12"/>
        <v>11</v>
      </c>
      <c r="D17" s="8">
        <f t="shared" si="12"/>
        <v>11</v>
      </c>
      <c r="E17" s="8">
        <f t="shared" si="12"/>
        <v>0</v>
      </c>
      <c r="F17" s="8">
        <f t="shared" si="12"/>
        <v>0</v>
      </c>
      <c r="G17" s="8">
        <f t="shared" si="12"/>
        <v>0</v>
      </c>
      <c r="H17" s="8">
        <f t="shared" si="12"/>
        <v>303.1</v>
      </c>
      <c r="I17" s="8">
        <f t="shared" si="12"/>
        <v>311.66</v>
      </c>
      <c r="J17" s="8">
        <f t="shared" si="12"/>
        <v>37</v>
      </c>
      <c r="K17" s="8">
        <f t="shared" si="12"/>
        <v>88.88</v>
      </c>
      <c r="L17" s="8">
        <f t="shared" si="12"/>
        <v>429.91</v>
      </c>
      <c r="M17" s="8">
        <f t="shared" si="12"/>
        <v>2454.4</v>
      </c>
      <c r="N17" s="8">
        <f t="shared" si="8"/>
        <v>4969.95</v>
      </c>
    </row>
    <row r="18" ht="28.5" spans="1:14">
      <c r="A18" s="10" t="s">
        <v>24</v>
      </c>
      <c r="B18" s="11">
        <f t="shared" ref="B18:N18" si="13">SUM(B13:B17)</f>
        <v>2387.6</v>
      </c>
      <c r="C18" s="11">
        <f t="shared" si="13"/>
        <v>208.4</v>
      </c>
      <c r="D18" s="11">
        <f t="shared" si="13"/>
        <v>1146.69</v>
      </c>
      <c r="E18" s="11">
        <f t="shared" si="13"/>
        <v>168</v>
      </c>
      <c r="F18" s="11">
        <f t="shared" si="13"/>
        <v>0</v>
      </c>
      <c r="G18" s="11">
        <f t="shared" si="13"/>
        <v>1106.38</v>
      </c>
      <c r="H18" s="11">
        <f t="shared" si="13"/>
        <v>1599.01</v>
      </c>
      <c r="I18" s="11">
        <f t="shared" si="13"/>
        <v>394.56</v>
      </c>
      <c r="J18" s="11">
        <f t="shared" si="13"/>
        <v>662.65</v>
      </c>
      <c r="K18" s="11">
        <f t="shared" si="13"/>
        <v>1654.23</v>
      </c>
      <c r="L18" s="11">
        <f t="shared" si="13"/>
        <v>1094.41</v>
      </c>
      <c r="M18" s="11">
        <f t="shared" si="13"/>
        <v>6221.4</v>
      </c>
      <c r="N18" s="11">
        <f t="shared" si="13"/>
        <v>16643.33</v>
      </c>
    </row>
    <row r="19" spans="1:14">
      <c r="A19" s="8" t="s">
        <v>25</v>
      </c>
      <c r="B19" s="8"/>
      <c r="C19" s="8"/>
      <c r="D19" s="8"/>
      <c r="E19" s="8"/>
      <c r="F19" s="8"/>
      <c r="G19" s="8"/>
      <c r="H19" s="8"/>
      <c r="I19" s="8"/>
      <c r="J19" s="8"/>
      <c r="K19" s="8">
        <v>22066</v>
      </c>
      <c r="L19" s="8">
        <v>1000</v>
      </c>
      <c r="M19" s="8"/>
      <c r="N19" s="8">
        <f t="shared" ref="N19:N22" si="14">SUM(B19:M19)</f>
        <v>23066</v>
      </c>
    </row>
    <row r="21" spans="1:14">
      <c r="A21" s="8" t="s">
        <v>26</v>
      </c>
      <c r="B21" s="12">
        <f t="shared" ref="B21:M21" si="15">+B26/1.06*0.06</f>
        <v>0</v>
      </c>
      <c r="C21" s="12">
        <f t="shared" si="15"/>
        <v>0</v>
      </c>
      <c r="D21" s="12">
        <f t="shared" si="15"/>
        <v>0</v>
      </c>
      <c r="E21" s="12">
        <f t="shared" si="15"/>
        <v>0</v>
      </c>
      <c r="F21" s="12">
        <f t="shared" si="15"/>
        <v>0</v>
      </c>
      <c r="G21" s="12">
        <f t="shared" si="15"/>
        <v>0</v>
      </c>
      <c r="H21" s="12">
        <f t="shared" si="15"/>
        <v>0</v>
      </c>
      <c r="I21" s="12">
        <f t="shared" si="15"/>
        <v>0</v>
      </c>
      <c r="J21" s="12">
        <f t="shared" si="15"/>
        <v>0</v>
      </c>
      <c r="K21" s="12">
        <f t="shared" si="15"/>
        <v>0</v>
      </c>
      <c r="L21" s="12">
        <f t="shared" si="15"/>
        <v>0</v>
      </c>
      <c r="M21" s="12">
        <f t="shared" si="15"/>
        <v>0</v>
      </c>
      <c r="N21" s="12">
        <f t="shared" si="14"/>
        <v>0</v>
      </c>
    </row>
    <row r="22" spans="1:14">
      <c r="A22" s="8" t="s">
        <v>27</v>
      </c>
      <c r="B22" s="12">
        <f t="shared" ref="B22:M22" si="16">+B21*0.1</f>
        <v>0</v>
      </c>
      <c r="C22" s="12">
        <f t="shared" si="16"/>
        <v>0</v>
      </c>
      <c r="D22" s="12">
        <f t="shared" si="16"/>
        <v>0</v>
      </c>
      <c r="E22" s="12">
        <f t="shared" si="16"/>
        <v>0</v>
      </c>
      <c r="F22" s="12">
        <f t="shared" si="16"/>
        <v>0</v>
      </c>
      <c r="G22" s="12">
        <f t="shared" si="16"/>
        <v>0</v>
      </c>
      <c r="H22" s="12">
        <f t="shared" si="16"/>
        <v>0</v>
      </c>
      <c r="I22" s="12">
        <f t="shared" si="16"/>
        <v>0</v>
      </c>
      <c r="J22" s="12">
        <f t="shared" si="16"/>
        <v>0</v>
      </c>
      <c r="K22" s="12">
        <f t="shared" si="16"/>
        <v>0</v>
      </c>
      <c r="L22" s="12">
        <f t="shared" si="16"/>
        <v>0</v>
      </c>
      <c r="M22" s="12">
        <f t="shared" si="16"/>
        <v>0</v>
      </c>
      <c r="N22" s="12">
        <f t="shared" si="14"/>
        <v>0</v>
      </c>
    </row>
    <row r="23" spans="1:14">
      <c r="A23" s="11" t="s">
        <v>28</v>
      </c>
      <c r="B23" s="13">
        <f t="shared" ref="B23:N23" si="17">SUM(B21:B22)</f>
        <v>0</v>
      </c>
      <c r="C23" s="13">
        <f t="shared" si="17"/>
        <v>0</v>
      </c>
      <c r="D23" s="13">
        <f t="shared" si="17"/>
        <v>0</v>
      </c>
      <c r="E23" s="13">
        <f t="shared" si="17"/>
        <v>0</v>
      </c>
      <c r="F23" s="13">
        <f t="shared" si="17"/>
        <v>0</v>
      </c>
      <c r="G23" s="13">
        <f t="shared" si="17"/>
        <v>0</v>
      </c>
      <c r="H23" s="13">
        <f t="shared" si="17"/>
        <v>0</v>
      </c>
      <c r="I23" s="13">
        <f t="shared" si="17"/>
        <v>0</v>
      </c>
      <c r="J23" s="13">
        <f t="shared" si="17"/>
        <v>0</v>
      </c>
      <c r="K23" s="13">
        <f t="shared" si="17"/>
        <v>0</v>
      </c>
      <c r="L23" s="13">
        <f t="shared" si="17"/>
        <v>0</v>
      </c>
      <c r="M23" s="13">
        <f t="shared" si="17"/>
        <v>0</v>
      </c>
      <c r="N23" s="13">
        <f t="shared" si="17"/>
        <v>0</v>
      </c>
    </row>
    <row r="24" spans="1:14">
      <c r="A24" s="8" t="s">
        <v>29</v>
      </c>
      <c r="B24" s="8">
        <f t="shared" ref="B24:M24" si="18">B48+B73+B98</f>
        <v>16185.8794310187</v>
      </c>
      <c r="C24" s="8">
        <f t="shared" si="18"/>
        <v>11416.5191029066</v>
      </c>
      <c r="D24" s="8">
        <f t="shared" si="18"/>
        <v>18928.0963431826</v>
      </c>
      <c r="E24" s="8">
        <f t="shared" si="18"/>
        <v>14252.3656534519</v>
      </c>
      <c r="F24" s="8">
        <f t="shared" si="18"/>
        <v>11201.669291149</v>
      </c>
      <c r="G24" s="8">
        <f t="shared" si="18"/>
        <v>20201.9140787542</v>
      </c>
      <c r="H24" s="8">
        <f t="shared" si="18"/>
        <v>11594.7780191717</v>
      </c>
      <c r="I24" s="8">
        <f t="shared" si="18"/>
        <v>11735.1508829194</v>
      </c>
      <c r="J24" s="8">
        <f t="shared" si="18"/>
        <v>21872.6773441485</v>
      </c>
      <c r="K24" s="8">
        <f t="shared" si="18"/>
        <v>14999.5651316549</v>
      </c>
      <c r="L24" s="8">
        <f t="shared" si="18"/>
        <v>15833.7849680758</v>
      </c>
      <c r="M24" s="8">
        <f t="shared" si="18"/>
        <v>16539.0897562018</v>
      </c>
      <c r="N24" s="8">
        <f>SUM(B24:M24)</f>
        <v>184761.490002635</v>
      </c>
    </row>
    <row r="25" spans="1:14">
      <c r="A25" s="14" t="s">
        <v>30</v>
      </c>
      <c r="B25" s="15">
        <f t="shared" ref="B25:N25" si="19">+B12+B18+B19+B23+B24</f>
        <v>121184.719431019</v>
      </c>
      <c r="C25" s="15">
        <f t="shared" si="19"/>
        <v>112473.459102907</v>
      </c>
      <c r="D25" s="15">
        <f t="shared" si="19"/>
        <v>131512.126343183</v>
      </c>
      <c r="E25" s="15">
        <f t="shared" si="19"/>
        <v>132052.305653452</v>
      </c>
      <c r="F25" s="15">
        <f t="shared" si="19"/>
        <v>128877.589291149</v>
      </c>
      <c r="G25" s="15">
        <f t="shared" si="19"/>
        <v>135645.304078754</v>
      </c>
      <c r="H25" s="15">
        <f t="shared" si="19"/>
        <v>137163.398019172</v>
      </c>
      <c r="I25" s="15">
        <f t="shared" si="19"/>
        <v>133585.490882919</v>
      </c>
      <c r="J25" s="15">
        <f t="shared" si="19"/>
        <v>139623.267344148</v>
      </c>
      <c r="K25" s="15">
        <f t="shared" si="19"/>
        <v>456735.395131655</v>
      </c>
      <c r="L25" s="15">
        <f t="shared" si="19"/>
        <v>136810.274968076</v>
      </c>
      <c r="M25" s="15">
        <f t="shared" si="19"/>
        <v>171010.709756202</v>
      </c>
      <c r="N25" s="15">
        <f t="shared" si="19"/>
        <v>1936674.04000263</v>
      </c>
    </row>
    <row r="26" spans="1:14">
      <c r="A26" s="8" t="s">
        <v>31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f>SUM(B26:M26)</f>
        <v>0</v>
      </c>
    </row>
    <row r="27" spans="1:14">
      <c r="A27" s="16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6"/>
      <c r="N27" s="16"/>
    </row>
    <row r="29" spans="1:9">
      <c r="A29" s="1" t="s">
        <v>5</v>
      </c>
      <c r="B29" s="1" t="s">
        <v>33</v>
      </c>
      <c r="F29" s="4" t="s">
        <v>4</v>
      </c>
      <c r="G29" s="18" t="s">
        <v>5</v>
      </c>
      <c r="H29" s="18">
        <v>477108</v>
      </c>
      <c r="I29" s="4">
        <f>H29/4</f>
        <v>119277</v>
      </c>
    </row>
    <row r="30" spans="1:14">
      <c r="A30" s="8"/>
      <c r="B30" s="9">
        <v>44562</v>
      </c>
      <c r="C30" s="9">
        <v>44593</v>
      </c>
      <c r="D30" s="9">
        <v>44621</v>
      </c>
      <c r="E30" s="9">
        <v>44652</v>
      </c>
      <c r="F30" s="9">
        <v>44682</v>
      </c>
      <c r="G30" s="9">
        <v>44713</v>
      </c>
      <c r="H30" s="9">
        <v>44743</v>
      </c>
      <c r="I30" s="9">
        <v>44774</v>
      </c>
      <c r="J30" s="9">
        <v>44805</v>
      </c>
      <c r="K30" s="9">
        <v>44835</v>
      </c>
      <c r="L30" s="9">
        <v>44866</v>
      </c>
      <c r="M30" s="9">
        <v>44896</v>
      </c>
      <c r="N30" s="8" t="s">
        <v>12</v>
      </c>
    </row>
    <row r="31" spans="1:14">
      <c r="A31" s="8" t="s">
        <v>13</v>
      </c>
      <c r="B31" s="8">
        <v>17453.67</v>
      </c>
      <c r="C31" s="8">
        <v>12323.2</v>
      </c>
      <c r="D31" s="8">
        <v>16894.37</v>
      </c>
      <c r="E31" s="8">
        <v>25681.34</v>
      </c>
      <c r="F31" s="8">
        <v>18140</v>
      </c>
      <c r="G31" s="8">
        <v>22164.71</v>
      </c>
      <c r="H31" s="8">
        <v>23579.99</v>
      </c>
      <c r="I31" s="8">
        <v>24428.7</v>
      </c>
      <c r="J31" s="8">
        <v>24700</v>
      </c>
      <c r="K31" s="8">
        <f>24700+4960+81890</f>
        <v>111550</v>
      </c>
      <c r="L31" s="8">
        <v>23609.08</v>
      </c>
      <c r="M31" s="8">
        <f>23330+2000+3200</f>
        <v>28530</v>
      </c>
      <c r="N31" s="8">
        <f t="shared" ref="N31:N35" si="20">SUM(B31:M31)</f>
        <v>349055.06</v>
      </c>
    </row>
    <row r="32" spans="1:14">
      <c r="A32" s="8" t="s">
        <v>14</v>
      </c>
      <c r="B32" s="8">
        <v>975</v>
      </c>
      <c r="C32" s="8">
        <v>1340</v>
      </c>
      <c r="D32" s="8">
        <v>1340</v>
      </c>
      <c r="E32" s="8">
        <v>2560</v>
      </c>
      <c r="F32" s="8">
        <v>1830</v>
      </c>
      <c r="G32" s="8">
        <v>1830</v>
      </c>
      <c r="H32" s="8">
        <v>1830</v>
      </c>
      <c r="I32" s="8">
        <v>2440</v>
      </c>
      <c r="J32" s="8">
        <v>2440</v>
      </c>
      <c r="K32" s="8">
        <f>5565+6695</f>
        <v>12260</v>
      </c>
      <c r="L32" s="8">
        <v>2440</v>
      </c>
      <c r="M32" s="8">
        <v>2440</v>
      </c>
      <c r="N32" s="8">
        <f t="shared" si="20"/>
        <v>33725</v>
      </c>
    </row>
    <row r="33" spans="1:14">
      <c r="A33" s="8" t="s">
        <v>15</v>
      </c>
      <c r="B33" s="8">
        <v>2905.37</v>
      </c>
      <c r="C33" s="8">
        <v>1449.42</v>
      </c>
      <c r="D33" s="8">
        <v>1462.48</v>
      </c>
      <c r="E33" s="8">
        <v>2924.96</v>
      </c>
      <c r="F33" s="8">
        <v>2932.07</v>
      </c>
      <c r="G33" s="8">
        <v>2200.83</v>
      </c>
      <c r="H33" s="8">
        <v>2925.76</v>
      </c>
      <c r="I33" s="8">
        <v>2561.64</v>
      </c>
      <c r="J33" s="8">
        <v>1334.66</v>
      </c>
      <c r="K33" s="8">
        <v>2403.32</v>
      </c>
      <c r="L33" s="8">
        <v>2767.44</v>
      </c>
      <c r="M33" s="8">
        <v>3859.8</v>
      </c>
      <c r="N33" s="8">
        <f t="shared" si="20"/>
        <v>29727.75</v>
      </c>
    </row>
    <row r="34" spans="1:14">
      <c r="A34" s="8" t="s">
        <v>16</v>
      </c>
      <c r="B34" s="8">
        <v>285</v>
      </c>
      <c r="C34" s="8">
        <v>380</v>
      </c>
      <c r="D34" s="8">
        <v>190</v>
      </c>
      <c r="E34" s="8">
        <v>285</v>
      </c>
      <c r="F34" s="8">
        <v>380</v>
      </c>
      <c r="G34" s="8">
        <v>285</v>
      </c>
      <c r="H34" s="8">
        <v>285</v>
      </c>
      <c r="I34" s="8">
        <v>380</v>
      </c>
      <c r="J34" s="8">
        <v>380</v>
      </c>
      <c r="K34" s="8">
        <v>380</v>
      </c>
      <c r="L34" s="8">
        <v>380</v>
      </c>
      <c r="M34" s="8">
        <v>380</v>
      </c>
      <c r="N34" s="8">
        <f t="shared" si="20"/>
        <v>3990</v>
      </c>
    </row>
    <row r="35" spans="1:14">
      <c r="A35" s="8" t="s">
        <v>17</v>
      </c>
      <c r="B35" s="8"/>
      <c r="C35" s="8"/>
      <c r="D35" s="8"/>
      <c r="E35" s="8"/>
      <c r="F35" s="8"/>
      <c r="G35" s="8"/>
      <c r="H35" s="8"/>
      <c r="I35" s="8"/>
      <c r="J35" s="8">
        <v>468</v>
      </c>
      <c r="K35" s="8"/>
      <c r="L35" s="8">
        <v>880</v>
      </c>
      <c r="M35" s="8">
        <v>1591.6</v>
      </c>
      <c r="N35" s="8">
        <f t="shared" si="20"/>
        <v>2939.6</v>
      </c>
    </row>
    <row r="36" ht="28.5" spans="1:14">
      <c r="A36" s="10" t="s">
        <v>18</v>
      </c>
      <c r="B36" s="11">
        <f t="shared" ref="B36:N36" si="21">SUM(B31:B35)</f>
        <v>21619.04</v>
      </c>
      <c r="C36" s="11">
        <f t="shared" si="21"/>
        <v>15492.62</v>
      </c>
      <c r="D36" s="11">
        <f t="shared" si="21"/>
        <v>19886.85</v>
      </c>
      <c r="E36" s="11">
        <f t="shared" si="21"/>
        <v>31451.3</v>
      </c>
      <c r="F36" s="11">
        <f t="shared" si="21"/>
        <v>23282.07</v>
      </c>
      <c r="G36" s="11">
        <f t="shared" si="21"/>
        <v>26480.54</v>
      </c>
      <c r="H36" s="11">
        <f t="shared" si="21"/>
        <v>28620.75</v>
      </c>
      <c r="I36" s="11">
        <f t="shared" si="21"/>
        <v>29810.34</v>
      </c>
      <c r="J36" s="11">
        <f t="shared" si="21"/>
        <v>29322.66</v>
      </c>
      <c r="K36" s="11">
        <f t="shared" si="21"/>
        <v>126593.32</v>
      </c>
      <c r="L36" s="11">
        <f t="shared" si="21"/>
        <v>30076.52</v>
      </c>
      <c r="M36" s="11">
        <f t="shared" si="21"/>
        <v>36801.4</v>
      </c>
      <c r="N36" s="11">
        <f t="shared" si="21"/>
        <v>419437.41</v>
      </c>
    </row>
    <row r="37" spans="1:14">
      <c r="A37" s="8" t="s">
        <v>19</v>
      </c>
      <c r="B37" s="8"/>
      <c r="C37" s="8"/>
      <c r="D37" s="8">
        <v>458</v>
      </c>
      <c r="E37" s="8"/>
      <c r="F37" s="8"/>
      <c r="G37" s="8"/>
      <c r="H37" s="8">
        <v>610.01</v>
      </c>
      <c r="I37" s="8"/>
      <c r="J37" s="8"/>
      <c r="K37" s="8"/>
      <c r="L37" s="8"/>
      <c r="M37" s="8"/>
      <c r="N37" s="8">
        <f t="shared" ref="N37:N41" si="22">SUM(B37:M37)</f>
        <v>1068.01</v>
      </c>
    </row>
    <row r="38" spans="1:14">
      <c r="A38" s="8" t="s">
        <v>20</v>
      </c>
      <c r="B38" s="8"/>
      <c r="C38" s="8"/>
      <c r="D38" s="8"/>
      <c r="E38" s="8">
        <v>66</v>
      </c>
      <c r="F38" s="8"/>
      <c r="G38" s="8">
        <v>66</v>
      </c>
      <c r="H38" s="8">
        <v>66</v>
      </c>
      <c r="I38" s="8"/>
      <c r="J38" s="8">
        <v>61.5</v>
      </c>
      <c r="K38" s="8"/>
      <c r="L38" s="8">
        <v>66</v>
      </c>
      <c r="M38" s="8"/>
      <c r="N38" s="8">
        <f t="shared" si="22"/>
        <v>325.5</v>
      </c>
    </row>
    <row r="39" spans="1:14">
      <c r="A39" s="8" t="s">
        <v>21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1520</v>
      </c>
      <c r="N39" s="8">
        <f t="shared" si="22"/>
        <v>1520</v>
      </c>
    </row>
    <row r="40" spans="1:14">
      <c r="A40" s="8" t="s">
        <v>22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f t="shared" si="22"/>
        <v>0</v>
      </c>
    </row>
    <row r="41" spans="1:14">
      <c r="A41" s="8" t="s">
        <v>23</v>
      </c>
      <c r="B41" s="8">
        <f>11+800</f>
        <v>811</v>
      </c>
      <c r="C41" s="8"/>
      <c r="D41" s="8"/>
      <c r="E41" s="8"/>
      <c r="F41" s="8"/>
      <c r="G41" s="8"/>
      <c r="H41" s="8"/>
      <c r="I41" s="8">
        <v>11</v>
      </c>
      <c r="J41" s="8">
        <v>37</v>
      </c>
      <c r="K41" s="8">
        <v>77.88</v>
      </c>
      <c r="L41" s="8">
        <v>80.9</v>
      </c>
      <c r="M41" s="8">
        <v>37</v>
      </c>
      <c r="N41" s="8">
        <f t="shared" si="22"/>
        <v>1054.78</v>
      </c>
    </row>
    <row r="42" ht="28.5" spans="1:14">
      <c r="A42" s="10" t="s">
        <v>24</v>
      </c>
      <c r="B42" s="11">
        <f t="shared" ref="B42:N42" si="23">SUM(B37:B41)</f>
        <v>811</v>
      </c>
      <c r="C42" s="11">
        <f t="shared" si="23"/>
        <v>0</v>
      </c>
      <c r="D42" s="11">
        <f t="shared" si="23"/>
        <v>458</v>
      </c>
      <c r="E42" s="11">
        <f t="shared" si="23"/>
        <v>66</v>
      </c>
      <c r="F42" s="11">
        <f t="shared" si="23"/>
        <v>0</v>
      </c>
      <c r="G42" s="11">
        <f t="shared" si="23"/>
        <v>66</v>
      </c>
      <c r="H42" s="11">
        <f t="shared" si="23"/>
        <v>676.01</v>
      </c>
      <c r="I42" s="11">
        <f t="shared" si="23"/>
        <v>11</v>
      </c>
      <c r="J42" s="11">
        <f t="shared" si="23"/>
        <v>98.5</v>
      </c>
      <c r="K42" s="11">
        <f t="shared" si="23"/>
        <v>77.88</v>
      </c>
      <c r="L42" s="11">
        <f t="shared" si="23"/>
        <v>146.9</v>
      </c>
      <c r="M42" s="11">
        <f t="shared" si="23"/>
        <v>1557</v>
      </c>
      <c r="N42" s="11">
        <f t="shared" si="23"/>
        <v>3968.29</v>
      </c>
    </row>
    <row r="43" spans="1:14">
      <c r="A43" s="8" t="s">
        <v>25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/>
      <c r="L43" s="8">
        <v>0</v>
      </c>
      <c r="M43" s="8"/>
      <c r="N43" s="8">
        <f t="shared" ref="N43:N46" si="24">SUM(B43:M43)</f>
        <v>0</v>
      </c>
    </row>
    <row r="45" spans="1:14">
      <c r="A45" s="8" t="s">
        <v>26</v>
      </c>
      <c r="B45" s="12">
        <f t="shared" ref="B45:M45" si="25">+B50/1.06*0.06</f>
        <v>0</v>
      </c>
      <c r="C45" s="12">
        <f t="shared" si="25"/>
        <v>0</v>
      </c>
      <c r="D45" s="12">
        <f t="shared" si="25"/>
        <v>0</v>
      </c>
      <c r="E45" s="12">
        <f t="shared" si="25"/>
        <v>0</v>
      </c>
      <c r="F45" s="12">
        <f t="shared" si="25"/>
        <v>0</v>
      </c>
      <c r="G45" s="12">
        <f t="shared" si="25"/>
        <v>0</v>
      </c>
      <c r="H45" s="12">
        <f t="shared" si="25"/>
        <v>0</v>
      </c>
      <c r="I45" s="12">
        <f t="shared" si="25"/>
        <v>0</v>
      </c>
      <c r="J45" s="12">
        <f t="shared" si="25"/>
        <v>0</v>
      </c>
      <c r="K45" s="12">
        <f t="shared" si="25"/>
        <v>0</v>
      </c>
      <c r="L45" s="12">
        <f t="shared" si="25"/>
        <v>0</v>
      </c>
      <c r="M45" s="12">
        <f t="shared" si="25"/>
        <v>0</v>
      </c>
      <c r="N45" s="12">
        <f t="shared" si="24"/>
        <v>0</v>
      </c>
    </row>
    <row r="46" spans="1:14">
      <c r="A46" s="8" t="s">
        <v>27</v>
      </c>
      <c r="B46" s="12">
        <f t="shared" ref="B46:M46" si="26">+B45*0.1</f>
        <v>0</v>
      </c>
      <c r="C46" s="12">
        <f t="shared" si="26"/>
        <v>0</v>
      </c>
      <c r="D46" s="12">
        <f t="shared" si="26"/>
        <v>0</v>
      </c>
      <c r="E46" s="12">
        <f t="shared" si="26"/>
        <v>0</v>
      </c>
      <c r="F46" s="12">
        <f t="shared" si="26"/>
        <v>0</v>
      </c>
      <c r="G46" s="12">
        <f t="shared" si="26"/>
        <v>0</v>
      </c>
      <c r="H46" s="12">
        <f t="shared" si="26"/>
        <v>0</v>
      </c>
      <c r="I46" s="12">
        <f t="shared" si="26"/>
        <v>0</v>
      </c>
      <c r="J46" s="12">
        <f t="shared" si="26"/>
        <v>0</v>
      </c>
      <c r="K46" s="12">
        <f t="shared" si="26"/>
        <v>0</v>
      </c>
      <c r="L46" s="12">
        <f t="shared" si="26"/>
        <v>0</v>
      </c>
      <c r="M46" s="12">
        <f t="shared" si="26"/>
        <v>0</v>
      </c>
      <c r="N46" s="12">
        <f t="shared" si="24"/>
        <v>0</v>
      </c>
    </row>
    <row r="47" spans="1:14">
      <c r="A47" s="11" t="s">
        <v>28</v>
      </c>
      <c r="B47" s="13">
        <f t="shared" ref="B47:N47" si="27">SUM(B45:B46)</f>
        <v>0</v>
      </c>
      <c r="C47" s="13">
        <f t="shared" si="27"/>
        <v>0</v>
      </c>
      <c r="D47" s="13">
        <f t="shared" si="27"/>
        <v>0</v>
      </c>
      <c r="E47" s="13">
        <f t="shared" si="27"/>
        <v>0</v>
      </c>
      <c r="F47" s="13">
        <f t="shared" si="27"/>
        <v>0</v>
      </c>
      <c r="G47" s="13">
        <f t="shared" si="27"/>
        <v>0</v>
      </c>
      <c r="H47" s="13">
        <f t="shared" si="27"/>
        <v>0</v>
      </c>
      <c r="I47" s="13">
        <f t="shared" si="27"/>
        <v>0</v>
      </c>
      <c r="J47" s="13">
        <f t="shared" si="27"/>
        <v>0</v>
      </c>
      <c r="K47" s="13">
        <f t="shared" si="27"/>
        <v>0</v>
      </c>
      <c r="L47" s="13">
        <f t="shared" si="27"/>
        <v>0</v>
      </c>
      <c r="M47" s="13">
        <f t="shared" si="27"/>
        <v>0</v>
      </c>
      <c r="N47" s="13">
        <f t="shared" si="27"/>
        <v>0</v>
      </c>
    </row>
    <row r="48" spans="1:14">
      <c r="A48" s="8" t="s">
        <v>29</v>
      </c>
      <c r="B48" s="12">
        <v>3820.87186190789</v>
      </c>
      <c r="C48" s="12">
        <v>2643.30104530997</v>
      </c>
      <c r="D48" s="12">
        <v>4515.77501826242</v>
      </c>
      <c r="E48" s="12">
        <v>3355.6527507717</v>
      </c>
      <c r="F48" s="12">
        <v>2649.80114373973</v>
      </c>
      <c r="G48" s="12">
        <v>4809.59234671767</v>
      </c>
      <c r="H48" s="12">
        <v>2742.63050885257</v>
      </c>
      <c r="I48" s="12">
        <v>2778.50777679678</v>
      </c>
      <c r="J48" s="12">
        <v>5181.91118979662</v>
      </c>
      <c r="K48" s="12">
        <v>3533.80813115541</v>
      </c>
      <c r="L48" s="12">
        <v>3721.551952807</v>
      </c>
      <c r="M48" s="12">
        <v>3884.74109358738</v>
      </c>
      <c r="N48" s="8">
        <f>SUM(B48:M48)</f>
        <v>43638.1448197051</v>
      </c>
    </row>
    <row r="49" spans="1:14">
      <c r="A49" s="14" t="s">
        <v>30</v>
      </c>
      <c r="B49" s="15">
        <f t="shared" ref="B49:N49" si="28">+B36+B42+B43+B47+B48</f>
        <v>26250.9118619079</v>
      </c>
      <c r="C49" s="15">
        <f t="shared" si="28"/>
        <v>18135.92104531</v>
      </c>
      <c r="D49" s="15">
        <f t="shared" si="28"/>
        <v>24860.6250182624</v>
      </c>
      <c r="E49" s="15">
        <f t="shared" si="28"/>
        <v>34872.9527507717</v>
      </c>
      <c r="F49" s="15">
        <f t="shared" si="28"/>
        <v>25931.8711437397</v>
      </c>
      <c r="G49" s="15">
        <f t="shared" si="28"/>
        <v>31356.1323467177</v>
      </c>
      <c r="H49" s="15">
        <f t="shared" si="28"/>
        <v>32039.3905088526</v>
      </c>
      <c r="I49" s="15">
        <f t="shared" si="28"/>
        <v>32599.8477767968</v>
      </c>
      <c r="J49" s="15">
        <f t="shared" si="28"/>
        <v>34603.0711897966</v>
      </c>
      <c r="K49" s="15">
        <f t="shared" si="28"/>
        <v>130205.008131155</v>
      </c>
      <c r="L49" s="15">
        <f t="shared" si="28"/>
        <v>33944.971952807</v>
      </c>
      <c r="M49" s="15">
        <f t="shared" si="28"/>
        <v>42243.1410935874</v>
      </c>
      <c r="N49" s="15">
        <f t="shared" si="28"/>
        <v>467043.844819705</v>
      </c>
    </row>
    <row r="50" spans="1:14">
      <c r="A50" s="8" t="s">
        <v>31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f>SUM(B50:M50)</f>
        <v>0</v>
      </c>
    </row>
    <row r="51" spans="1:14">
      <c r="A51" s="16" t="s">
        <v>32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6"/>
      <c r="N51" s="16"/>
    </row>
    <row r="54" spans="1:9">
      <c r="A54" s="1" t="s">
        <v>11</v>
      </c>
      <c r="B54" s="1" t="s">
        <v>33</v>
      </c>
      <c r="F54" s="1" t="s">
        <v>10</v>
      </c>
      <c r="G54" s="1" t="s">
        <v>11</v>
      </c>
      <c r="H54" s="1">
        <v>859987</v>
      </c>
      <c r="I54" s="1">
        <v>122855.285714286</v>
      </c>
    </row>
    <row r="55" spans="1:14">
      <c r="A55" s="8"/>
      <c r="B55" s="9">
        <v>44562</v>
      </c>
      <c r="C55" s="9">
        <v>44593</v>
      </c>
      <c r="D55" s="9">
        <v>44621</v>
      </c>
      <c r="E55" s="9">
        <v>44652</v>
      </c>
      <c r="F55" s="9">
        <v>44682</v>
      </c>
      <c r="G55" s="9">
        <v>44713</v>
      </c>
      <c r="H55" s="9">
        <v>44743</v>
      </c>
      <c r="I55" s="9">
        <v>44774</v>
      </c>
      <c r="J55" s="9">
        <v>44805</v>
      </c>
      <c r="K55" s="9">
        <v>44835</v>
      </c>
      <c r="L55" s="9">
        <v>44866</v>
      </c>
      <c r="M55" s="9">
        <v>44896</v>
      </c>
      <c r="N55" s="8" t="s">
        <v>12</v>
      </c>
    </row>
    <row r="56" spans="1:14">
      <c r="A56" s="8" t="s">
        <v>13</v>
      </c>
      <c r="B56" s="8">
        <v>36033.82</v>
      </c>
      <c r="C56" s="8">
        <v>38809.1</v>
      </c>
      <c r="D56" s="8">
        <v>51557.95</v>
      </c>
      <c r="E56" s="8">
        <v>45984.76</v>
      </c>
      <c r="F56" s="8">
        <v>45964.53</v>
      </c>
      <c r="G56" s="8">
        <v>43340</v>
      </c>
      <c r="H56" s="8">
        <v>47400</v>
      </c>
      <c r="I56" s="8">
        <v>43850</v>
      </c>
      <c r="J56" s="8">
        <v>43650</v>
      </c>
      <c r="K56" s="8">
        <f>46346.09+7935+77148</f>
        <v>131429.09</v>
      </c>
      <c r="L56" s="8">
        <f>41695.1+200</f>
        <v>41895.1</v>
      </c>
      <c r="M56" s="8">
        <f>42550+2400+2000+3752.26</f>
        <v>50702.26</v>
      </c>
      <c r="N56" s="8">
        <f t="shared" ref="N56:N60" si="29">SUM(B56:M56)</f>
        <v>620616.61</v>
      </c>
    </row>
    <row r="57" spans="1:14">
      <c r="A57" s="8" t="s">
        <v>14</v>
      </c>
      <c r="B57" s="8">
        <v>4560</v>
      </c>
      <c r="C57" s="8">
        <v>4560</v>
      </c>
      <c r="D57" s="8">
        <v>4560</v>
      </c>
      <c r="E57" s="8">
        <v>4560</v>
      </c>
      <c r="F57" s="8">
        <v>5170</v>
      </c>
      <c r="G57" s="8">
        <v>5170</v>
      </c>
      <c r="H57" s="8">
        <v>5170</v>
      </c>
      <c r="I57" s="8">
        <v>5170</v>
      </c>
      <c r="J57" s="8">
        <v>5170</v>
      </c>
      <c r="K57" s="8">
        <f>11380+3660</f>
        <v>15040</v>
      </c>
      <c r="L57" s="8">
        <v>4560</v>
      </c>
      <c r="M57" s="8">
        <v>4560</v>
      </c>
      <c r="N57" s="8">
        <f t="shared" si="29"/>
        <v>68250</v>
      </c>
    </row>
    <row r="58" spans="1:14">
      <c r="A58" s="8" t="s">
        <v>15</v>
      </c>
      <c r="B58" s="8">
        <v>4348.26</v>
      </c>
      <c r="C58" s="8">
        <v>5810.74</v>
      </c>
      <c r="D58" s="8">
        <v>5849.92</v>
      </c>
      <c r="E58" s="8">
        <v>5849.92</v>
      </c>
      <c r="F58" s="8">
        <v>5135.27</v>
      </c>
      <c r="G58" s="8">
        <v>5135.27</v>
      </c>
      <c r="H58" s="8">
        <v>5120.08</v>
      </c>
      <c r="I58" s="8">
        <v>4482.87</v>
      </c>
      <c r="J58" s="8">
        <v>1910.17</v>
      </c>
      <c r="K58" s="8">
        <v>4205.81</v>
      </c>
      <c r="L58" s="8">
        <v>4151.16</v>
      </c>
      <c r="M58" s="8">
        <v>7446.51</v>
      </c>
      <c r="N58" s="8">
        <f t="shared" si="29"/>
        <v>59445.98</v>
      </c>
    </row>
    <row r="59" spans="1:14">
      <c r="A59" s="8" t="s">
        <v>16</v>
      </c>
      <c r="B59" s="8">
        <v>475</v>
      </c>
      <c r="C59" s="8">
        <v>570</v>
      </c>
      <c r="D59" s="8">
        <v>665</v>
      </c>
      <c r="E59" s="8">
        <v>760</v>
      </c>
      <c r="F59" s="8">
        <v>665</v>
      </c>
      <c r="G59" s="8">
        <v>665</v>
      </c>
      <c r="H59" s="8">
        <v>665</v>
      </c>
      <c r="I59" s="8">
        <v>665</v>
      </c>
      <c r="J59" s="8">
        <v>665</v>
      </c>
      <c r="K59" s="8">
        <v>665</v>
      </c>
      <c r="L59" s="8">
        <v>665</v>
      </c>
      <c r="M59" s="8">
        <v>665</v>
      </c>
      <c r="N59" s="8">
        <f t="shared" si="29"/>
        <v>7790</v>
      </c>
    </row>
    <row r="60" spans="1:14">
      <c r="A60" s="8" t="s">
        <v>17</v>
      </c>
      <c r="B60" s="8"/>
      <c r="C60" s="8"/>
      <c r="D60" s="8"/>
      <c r="E60" s="8"/>
      <c r="F60" s="8">
        <v>600</v>
      </c>
      <c r="G60" s="8"/>
      <c r="H60" s="8"/>
      <c r="I60" s="8"/>
      <c r="J60" s="8">
        <v>819</v>
      </c>
      <c r="K60" s="8">
        <v>300</v>
      </c>
      <c r="L60" s="8">
        <v>1540</v>
      </c>
      <c r="M60" s="8">
        <v>2785.3</v>
      </c>
      <c r="N60" s="8">
        <f t="shared" si="29"/>
        <v>6044.3</v>
      </c>
    </row>
    <row r="61" ht="28.5" spans="1:14">
      <c r="A61" s="10" t="s">
        <v>18</v>
      </c>
      <c r="B61" s="11">
        <f t="shared" ref="B61:N61" si="30">SUM(B56:B60)</f>
        <v>45417.08</v>
      </c>
      <c r="C61" s="11">
        <f t="shared" si="30"/>
        <v>49749.84</v>
      </c>
      <c r="D61" s="11">
        <f t="shared" si="30"/>
        <v>62632.87</v>
      </c>
      <c r="E61" s="11">
        <f t="shared" si="30"/>
        <v>57154.68</v>
      </c>
      <c r="F61" s="11">
        <f t="shared" si="30"/>
        <v>57534.8</v>
      </c>
      <c r="G61" s="11">
        <f t="shared" si="30"/>
        <v>54310.27</v>
      </c>
      <c r="H61" s="11">
        <f t="shared" si="30"/>
        <v>58355.08</v>
      </c>
      <c r="I61" s="11">
        <f t="shared" si="30"/>
        <v>54167.87</v>
      </c>
      <c r="J61" s="11">
        <f t="shared" si="30"/>
        <v>52214.17</v>
      </c>
      <c r="K61" s="11">
        <f t="shared" si="30"/>
        <v>151639.9</v>
      </c>
      <c r="L61" s="11">
        <f t="shared" si="30"/>
        <v>52811.26</v>
      </c>
      <c r="M61" s="11">
        <f t="shared" si="30"/>
        <v>66159.07</v>
      </c>
      <c r="N61" s="11">
        <f t="shared" si="30"/>
        <v>762146.89</v>
      </c>
    </row>
    <row r="62" spans="1:14">
      <c r="A62" s="8" t="s">
        <v>19</v>
      </c>
      <c r="B62" s="8">
        <v>552</v>
      </c>
      <c r="C62" s="8">
        <v>197.4</v>
      </c>
      <c r="D62" s="8"/>
      <c r="E62" s="8"/>
      <c r="F62" s="8"/>
      <c r="G62" s="8">
        <v>693.48</v>
      </c>
      <c r="H62" s="8">
        <v>260</v>
      </c>
      <c r="I62" s="8"/>
      <c r="J62" s="8"/>
      <c r="K62" s="8">
        <v>662.65</v>
      </c>
      <c r="L62" s="8">
        <v>496.5</v>
      </c>
      <c r="M62" s="8"/>
      <c r="N62" s="8">
        <f t="shared" ref="N62:N66" si="31">SUM(B62:M62)</f>
        <v>2862.03</v>
      </c>
    </row>
    <row r="63" spans="1:14">
      <c r="A63" s="8" t="s">
        <v>20</v>
      </c>
      <c r="B63" s="8">
        <v>132</v>
      </c>
      <c r="C63" s="8"/>
      <c r="D63" s="8"/>
      <c r="E63" s="8">
        <v>102</v>
      </c>
      <c r="F63" s="8"/>
      <c r="G63" s="8">
        <v>102</v>
      </c>
      <c r="H63" s="8">
        <v>102</v>
      </c>
      <c r="I63" s="8"/>
      <c r="J63" s="8">
        <v>85.52</v>
      </c>
      <c r="K63" s="8"/>
      <c r="L63" s="8">
        <v>102</v>
      </c>
      <c r="M63" s="8"/>
      <c r="N63" s="8">
        <f t="shared" si="31"/>
        <v>625.52</v>
      </c>
    </row>
    <row r="64" spans="1:14">
      <c r="A64" s="8" t="s">
        <v>21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1538.5</v>
      </c>
      <c r="N64" s="8">
        <f t="shared" si="31"/>
        <v>1538.5</v>
      </c>
    </row>
    <row r="65" spans="1:14">
      <c r="A65" s="8" t="s">
        <v>22</v>
      </c>
      <c r="B65" s="8"/>
      <c r="C65" s="8"/>
      <c r="D65" s="8"/>
      <c r="E65" s="8"/>
      <c r="F65" s="8"/>
      <c r="G65" s="8">
        <v>93</v>
      </c>
      <c r="H65" s="8"/>
      <c r="I65" s="8"/>
      <c r="J65" s="8"/>
      <c r="K65" s="8"/>
      <c r="L65" s="8"/>
      <c r="M65" s="8"/>
      <c r="N65" s="8">
        <f t="shared" si="31"/>
        <v>93</v>
      </c>
    </row>
    <row r="66" spans="1:14">
      <c r="A66" s="8" t="s">
        <v>23</v>
      </c>
      <c r="B66" s="8">
        <v>464</v>
      </c>
      <c r="C66" s="8">
        <v>11</v>
      </c>
      <c r="D66" s="8">
        <v>11</v>
      </c>
      <c r="E66" s="8"/>
      <c r="F66" s="8"/>
      <c r="G66" s="8"/>
      <c r="H66" s="8">
        <v>303.1</v>
      </c>
      <c r="I66" s="8"/>
      <c r="J66" s="8"/>
      <c r="K66" s="8"/>
      <c r="L66" s="8"/>
      <c r="M66" s="8"/>
      <c r="N66" s="8">
        <f t="shared" si="31"/>
        <v>789.1</v>
      </c>
    </row>
    <row r="67" ht="28.5" spans="1:14">
      <c r="A67" s="10" t="s">
        <v>24</v>
      </c>
      <c r="B67" s="11">
        <f t="shared" ref="B67:N67" si="32">SUM(B62:B66)</f>
        <v>1148</v>
      </c>
      <c r="C67" s="11">
        <f t="shared" si="32"/>
        <v>208.4</v>
      </c>
      <c r="D67" s="11">
        <f t="shared" si="32"/>
        <v>11</v>
      </c>
      <c r="E67" s="11">
        <f t="shared" si="32"/>
        <v>102</v>
      </c>
      <c r="F67" s="11">
        <f t="shared" si="32"/>
        <v>0</v>
      </c>
      <c r="G67" s="11">
        <f t="shared" si="32"/>
        <v>888.48</v>
      </c>
      <c r="H67" s="11">
        <f t="shared" si="32"/>
        <v>665.1</v>
      </c>
      <c r="I67" s="11">
        <f t="shared" si="32"/>
        <v>0</v>
      </c>
      <c r="J67" s="11">
        <f t="shared" si="32"/>
        <v>85.52</v>
      </c>
      <c r="K67" s="11">
        <f t="shared" si="32"/>
        <v>662.65</v>
      </c>
      <c r="L67" s="11">
        <f t="shared" si="32"/>
        <v>598.5</v>
      </c>
      <c r="M67" s="11">
        <f t="shared" si="32"/>
        <v>1538.5</v>
      </c>
      <c r="N67" s="11">
        <f t="shared" si="32"/>
        <v>5908.15</v>
      </c>
    </row>
    <row r="68" spans="1:14">
      <c r="A68" s="8" t="s">
        <v>25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/>
      <c r="N68" s="8">
        <f t="shared" ref="N68:N71" si="33">SUM(B68:M68)</f>
        <v>0</v>
      </c>
    </row>
    <row r="70" spans="1:14">
      <c r="A70" s="8" t="s">
        <v>26</v>
      </c>
      <c r="B70" s="12">
        <f t="shared" ref="B70:M70" si="34">+B75/1.06*0.06</f>
        <v>0</v>
      </c>
      <c r="C70" s="12">
        <f t="shared" si="34"/>
        <v>0</v>
      </c>
      <c r="D70" s="12">
        <f t="shared" si="34"/>
        <v>0</v>
      </c>
      <c r="E70" s="12">
        <f t="shared" si="34"/>
        <v>0</v>
      </c>
      <c r="F70" s="12">
        <f t="shared" si="34"/>
        <v>0</v>
      </c>
      <c r="G70" s="12">
        <f t="shared" si="34"/>
        <v>0</v>
      </c>
      <c r="H70" s="12">
        <f t="shared" si="34"/>
        <v>0</v>
      </c>
      <c r="I70" s="12">
        <f t="shared" si="34"/>
        <v>0</v>
      </c>
      <c r="J70" s="12">
        <f t="shared" si="34"/>
        <v>0</v>
      </c>
      <c r="K70" s="12">
        <f t="shared" si="34"/>
        <v>0</v>
      </c>
      <c r="L70" s="12">
        <f t="shared" si="34"/>
        <v>0</v>
      </c>
      <c r="M70" s="12">
        <f t="shared" si="34"/>
        <v>0</v>
      </c>
      <c r="N70" s="12">
        <f t="shared" si="33"/>
        <v>0</v>
      </c>
    </row>
    <row r="71" spans="1:14">
      <c r="A71" s="8" t="s">
        <v>27</v>
      </c>
      <c r="B71" s="12">
        <f t="shared" ref="B71:M71" si="35">+B70*0.1</f>
        <v>0</v>
      </c>
      <c r="C71" s="12">
        <f t="shared" si="35"/>
        <v>0</v>
      </c>
      <c r="D71" s="12">
        <f t="shared" si="35"/>
        <v>0</v>
      </c>
      <c r="E71" s="12">
        <f t="shared" si="35"/>
        <v>0</v>
      </c>
      <c r="F71" s="12">
        <f t="shared" si="35"/>
        <v>0</v>
      </c>
      <c r="G71" s="12">
        <f t="shared" si="35"/>
        <v>0</v>
      </c>
      <c r="H71" s="12">
        <f t="shared" si="35"/>
        <v>0</v>
      </c>
      <c r="I71" s="12">
        <f t="shared" si="35"/>
        <v>0</v>
      </c>
      <c r="J71" s="12">
        <f t="shared" si="35"/>
        <v>0</v>
      </c>
      <c r="K71" s="12">
        <f t="shared" si="35"/>
        <v>0</v>
      </c>
      <c r="L71" s="12">
        <f t="shared" si="35"/>
        <v>0</v>
      </c>
      <c r="M71" s="12">
        <f t="shared" si="35"/>
        <v>0</v>
      </c>
      <c r="N71" s="12">
        <f t="shared" si="33"/>
        <v>0</v>
      </c>
    </row>
    <row r="72" spans="1:14">
      <c r="A72" s="11" t="s">
        <v>28</v>
      </c>
      <c r="B72" s="13">
        <f t="shared" ref="B72:N72" si="36">SUM(B70:B71)</f>
        <v>0</v>
      </c>
      <c r="C72" s="13">
        <f t="shared" si="36"/>
        <v>0</v>
      </c>
      <c r="D72" s="13">
        <f t="shared" si="36"/>
        <v>0</v>
      </c>
      <c r="E72" s="13">
        <f t="shared" si="36"/>
        <v>0</v>
      </c>
      <c r="F72" s="13">
        <f t="shared" si="36"/>
        <v>0</v>
      </c>
      <c r="G72" s="13">
        <f t="shared" si="36"/>
        <v>0</v>
      </c>
      <c r="H72" s="13">
        <f t="shared" si="36"/>
        <v>0</v>
      </c>
      <c r="I72" s="13">
        <f t="shared" si="36"/>
        <v>0</v>
      </c>
      <c r="J72" s="13">
        <f t="shared" si="36"/>
        <v>0</v>
      </c>
      <c r="K72" s="13">
        <f t="shared" si="36"/>
        <v>0</v>
      </c>
      <c r="L72" s="13">
        <f t="shared" si="36"/>
        <v>0</v>
      </c>
      <c r="M72" s="13">
        <f t="shared" si="36"/>
        <v>0</v>
      </c>
      <c r="N72" s="13">
        <f t="shared" si="36"/>
        <v>0</v>
      </c>
    </row>
    <row r="73" spans="1:14">
      <c r="A73" s="8" t="s">
        <v>29</v>
      </c>
      <c r="B73" s="12">
        <v>7422.2218365397</v>
      </c>
      <c r="C73" s="12">
        <v>5301.74332918329</v>
      </c>
      <c r="D73" s="12">
        <v>8618.45510933228</v>
      </c>
      <c r="E73" s="12">
        <v>6546.9029818852</v>
      </c>
      <c r="F73" s="12">
        <v>5129.55835311544</v>
      </c>
      <c r="G73" s="12">
        <v>9211.43979977131</v>
      </c>
      <c r="H73" s="12">
        <v>5309.78258460243</v>
      </c>
      <c r="I73" s="12">
        <v>5370.62394922996</v>
      </c>
      <c r="J73" s="12">
        <v>10006.020015608</v>
      </c>
      <c r="K73" s="12">
        <v>6887.26128446185</v>
      </c>
      <c r="L73" s="12">
        <v>7281.62578128006</v>
      </c>
      <c r="M73" s="12">
        <v>7609.30832794338</v>
      </c>
      <c r="N73" s="8">
        <f>SUM(B73:M73)</f>
        <v>84694.9433529529</v>
      </c>
    </row>
    <row r="74" spans="1:14">
      <c r="A74" s="14" t="s">
        <v>30</v>
      </c>
      <c r="B74" s="15">
        <f t="shared" ref="B74:N74" si="37">+B61+B67+B68+B72+B73</f>
        <v>53987.3018365397</v>
      </c>
      <c r="C74" s="15">
        <f t="shared" si="37"/>
        <v>55259.9833291833</v>
      </c>
      <c r="D74" s="15">
        <f t="shared" si="37"/>
        <v>71262.3251093323</v>
      </c>
      <c r="E74" s="15">
        <f t="shared" si="37"/>
        <v>63803.5829818852</v>
      </c>
      <c r="F74" s="15">
        <f t="shared" si="37"/>
        <v>62664.3583531154</v>
      </c>
      <c r="G74" s="15">
        <f t="shared" si="37"/>
        <v>64410.1897997713</v>
      </c>
      <c r="H74" s="15">
        <f t="shared" si="37"/>
        <v>64329.9625846024</v>
      </c>
      <c r="I74" s="15">
        <f t="shared" si="37"/>
        <v>59538.49394923</v>
      </c>
      <c r="J74" s="15">
        <f t="shared" si="37"/>
        <v>62305.710015608</v>
      </c>
      <c r="K74" s="15">
        <f t="shared" si="37"/>
        <v>159189.811284462</v>
      </c>
      <c r="L74" s="15">
        <f t="shared" si="37"/>
        <v>60691.3857812801</v>
      </c>
      <c r="M74" s="15">
        <f t="shared" si="37"/>
        <v>75306.8783279434</v>
      </c>
      <c r="N74" s="15">
        <f t="shared" si="37"/>
        <v>852749.983352953</v>
      </c>
    </row>
    <row r="75" spans="1:14">
      <c r="A75" s="8" t="s">
        <v>31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f>SUM(B75:M75)</f>
        <v>0</v>
      </c>
    </row>
    <row r="76" spans="1:14">
      <c r="A76" s="16" t="s">
        <v>32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6"/>
      <c r="N76" s="16"/>
    </row>
    <row r="78" spans="8:9">
      <c r="H78" s="1" t="s">
        <v>34</v>
      </c>
      <c r="I78" s="1" t="s">
        <v>35</v>
      </c>
    </row>
    <row r="79" spans="1:9">
      <c r="A79" s="1" t="s">
        <v>36</v>
      </c>
      <c r="C79" s="1" t="s">
        <v>37</v>
      </c>
      <c r="E79" s="1" t="s">
        <v>38</v>
      </c>
      <c r="G79" s="4" t="s">
        <v>8</v>
      </c>
      <c r="H79" s="1">
        <v>596385</v>
      </c>
      <c r="I79" s="1">
        <v>119277</v>
      </c>
    </row>
    <row r="80" spans="1:14">
      <c r="A80" s="8"/>
      <c r="B80" s="9">
        <v>44562</v>
      </c>
      <c r="C80" s="9">
        <v>44593</v>
      </c>
      <c r="D80" s="9">
        <v>44621</v>
      </c>
      <c r="E80" s="9">
        <v>44652</v>
      </c>
      <c r="F80" s="9">
        <v>44682</v>
      </c>
      <c r="G80" s="9">
        <v>44713</v>
      </c>
      <c r="H80" s="9">
        <v>44743</v>
      </c>
      <c r="I80" s="9">
        <v>44774</v>
      </c>
      <c r="J80" s="9">
        <v>44805</v>
      </c>
      <c r="K80" s="9">
        <v>44835</v>
      </c>
      <c r="L80" s="9">
        <v>44866</v>
      </c>
      <c r="M80" s="9">
        <v>44896</v>
      </c>
      <c r="N80" s="8" t="s">
        <v>12</v>
      </c>
    </row>
    <row r="81" spans="1:14">
      <c r="A81" s="8" t="s">
        <v>13</v>
      </c>
      <c r="B81" s="8">
        <v>28312.38</v>
      </c>
      <c r="C81" s="8">
        <v>28940</v>
      </c>
      <c r="D81" s="8">
        <v>22956.66</v>
      </c>
      <c r="E81" s="8">
        <v>23160</v>
      </c>
      <c r="F81" s="8">
        <v>29640</v>
      </c>
      <c r="G81" s="8">
        <v>26232.15</v>
      </c>
      <c r="H81" s="8">
        <v>29340.58</v>
      </c>
      <c r="I81" s="8">
        <v>29669.52</v>
      </c>
      <c r="J81" s="8">
        <v>28860</v>
      </c>
      <c r="K81" s="8">
        <f>30835.91+6035+88471.32</f>
        <v>125342.23</v>
      </c>
      <c r="L81" s="8">
        <f>27560+150</f>
        <v>27710</v>
      </c>
      <c r="M81" s="8">
        <f>34740+2000</f>
        <v>36740</v>
      </c>
      <c r="N81" s="8">
        <f t="shared" ref="N81:N85" si="38">SUM(B81:M81)</f>
        <v>436903.52</v>
      </c>
    </row>
    <row r="82" spans="1:14">
      <c r="A82" s="8" t="s">
        <v>14</v>
      </c>
      <c r="B82" s="8">
        <v>2561</v>
      </c>
      <c r="C82" s="8">
        <v>2561</v>
      </c>
      <c r="D82" s="8">
        <v>2561</v>
      </c>
      <c r="E82" s="8">
        <v>2561</v>
      </c>
      <c r="F82" s="8">
        <v>3171</v>
      </c>
      <c r="G82" s="8">
        <v>3171</v>
      </c>
      <c r="H82" s="8">
        <v>3521</v>
      </c>
      <c r="I82" s="8">
        <v>4131</v>
      </c>
      <c r="J82" s="8">
        <v>4131</v>
      </c>
      <c r="K82" s="8">
        <v>10661</v>
      </c>
      <c r="L82" s="8">
        <v>3250</v>
      </c>
      <c r="M82" s="8">
        <v>3250</v>
      </c>
      <c r="N82" s="8">
        <f t="shared" si="38"/>
        <v>45530</v>
      </c>
    </row>
    <row r="83" spans="1:14">
      <c r="A83" s="8" t="s">
        <v>15</v>
      </c>
      <c r="B83" s="8">
        <v>4321.74</v>
      </c>
      <c r="C83" s="8">
        <v>3630.08</v>
      </c>
      <c r="D83" s="8">
        <v>2924.96</v>
      </c>
      <c r="E83" s="8">
        <v>2924.96</v>
      </c>
      <c r="F83" s="8">
        <v>3668.05</v>
      </c>
      <c r="G83" s="8">
        <v>3668.05</v>
      </c>
      <c r="H83" s="8">
        <v>3657.2</v>
      </c>
      <c r="I83" s="8">
        <v>3202.05</v>
      </c>
      <c r="J83" s="8">
        <v>1500.11</v>
      </c>
      <c r="K83" s="8">
        <v>3004.15</v>
      </c>
      <c r="L83" s="8">
        <v>3459.3</v>
      </c>
      <c r="M83" s="8">
        <v>4824.75</v>
      </c>
      <c r="N83" s="8">
        <f t="shared" si="38"/>
        <v>40785.4</v>
      </c>
    </row>
    <row r="84" spans="1:14">
      <c r="A84" s="8" t="s">
        <v>16</v>
      </c>
      <c r="B84" s="8">
        <v>380</v>
      </c>
      <c r="C84" s="8">
        <v>475</v>
      </c>
      <c r="D84" s="8">
        <v>475</v>
      </c>
      <c r="E84" s="8">
        <v>380</v>
      </c>
      <c r="F84" s="8">
        <v>380</v>
      </c>
      <c r="G84" s="8">
        <v>475</v>
      </c>
      <c r="H84" s="8">
        <v>475</v>
      </c>
      <c r="I84" s="8">
        <v>475</v>
      </c>
      <c r="J84" s="8">
        <v>475</v>
      </c>
      <c r="K84" s="8">
        <v>475</v>
      </c>
      <c r="L84" s="8">
        <v>475</v>
      </c>
      <c r="M84" s="8">
        <v>475</v>
      </c>
      <c r="N84" s="8">
        <f t="shared" si="38"/>
        <v>5415</v>
      </c>
    </row>
    <row r="85" spans="1:14">
      <c r="A85" s="8" t="s">
        <v>17</v>
      </c>
      <c r="B85" s="8"/>
      <c r="C85" s="8"/>
      <c r="D85" s="8"/>
      <c r="E85" s="8"/>
      <c r="F85" s="8"/>
      <c r="G85" s="8"/>
      <c r="H85" s="8"/>
      <c r="I85" s="8"/>
      <c r="J85" s="8">
        <v>585</v>
      </c>
      <c r="K85" s="8">
        <v>300</v>
      </c>
      <c r="L85" s="8">
        <v>1100</v>
      </c>
      <c r="M85" s="8"/>
      <c r="N85" s="8">
        <f t="shared" si="38"/>
        <v>1985</v>
      </c>
    </row>
    <row r="86" ht="28.5" spans="1:14">
      <c r="A86" s="10" t="s">
        <v>18</v>
      </c>
      <c r="B86" s="11">
        <f t="shared" ref="B86:N86" si="39">SUM(B81:B85)</f>
        <v>35575.12</v>
      </c>
      <c r="C86" s="11">
        <f t="shared" si="39"/>
        <v>35606.08</v>
      </c>
      <c r="D86" s="11">
        <f t="shared" si="39"/>
        <v>28917.62</v>
      </c>
      <c r="E86" s="11">
        <f t="shared" si="39"/>
        <v>29025.96</v>
      </c>
      <c r="F86" s="11">
        <f t="shared" si="39"/>
        <v>36859.05</v>
      </c>
      <c r="G86" s="11">
        <f t="shared" si="39"/>
        <v>33546.2</v>
      </c>
      <c r="H86" s="11">
        <f t="shared" si="39"/>
        <v>36993.78</v>
      </c>
      <c r="I86" s="11">
        <f t="shared" si="39"/>
        <v>37477.57</v>
      </c>
      <c r="J86" s="11">
        <f t="shared" si="39"/>
        <v>35551.11</v>
      </c>
      <c r="K86" s="11">
        <f t="shared" si="39"/>
        <v>139782.38</v>
      </c>
      <c r="L86" s="11">
        <f t="shared" si="39"/>
        <v>35994.3</v>
      </c>
      <c r="M86" s="11">
        <f t="shared" si="39"/>
        <v>45289.75</v>
      </c>
      <c r="N86" s="11">
        <f t="shared" si="39"/>
        <v>530618.92</v>
      </c>
    </row>
    <row r="87" spans="1:14">
      <c r="A87" s="8" t="s">
        <v>19</v>
      </c>
      <c r="B87" s="8">
        <v>314.6</v>
      </c>
      <c r="C87" s="8"/>
      <c r="D87" s="8">
        <v>677.69</v>
      </c>
      <c r="E87" s="8"/>
      <c r="F87" s="8"/>
      <c r="G87" s="8">
        <v>151.9</v>
      </c>
      <c r="H87" s="8">
        <v>257.9</v>
      </c>
      <c r="I87" s="8">
        <v>82.9</v>
      </c>
      <c r="J87" s="8">
        <v>478.63</v>
      </c>
      <c r="K87" s="8">
        <v>902.7</v>
      </c>
      <c r="L87" s="8"/>
      <c r="M87" s="8"/>
      <c r="N87" s="8">
        <f t="shared" ref="N87:N91" si="40">SUM(B87:M87)</f>
        <v>2866.32</v>
      </c>
    </row>
    <row r="88" spans="1:14">
      <c r="A88" s="8" t="s">
        <v>20</v>
      </c>
      <c r="B88" s="8">
        <v>66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66</v>
      </c>
      <c r="N88" s="8">
        <f t="shared" si="40"/>
        <v>132</v>
      </c>
    </row>
    <row r="89" spans="1:14">
      <c r="A89" s="8" t="s">
        <v>21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642.5</v>
      </c>
      <c r="N89" s="8">
        <f t="shared" si="40"/>
        <v>642.5</v>
      </c>
    </row>
    <row r="90" spans="1:14">
      <c r="A90" s="8" t="s">
        <v>22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f t="shared" si="40"/>
        <v>0</v>
      </c>
    </row>
    <row r="91" spans="1:14">
      <c r="A91" s="8" t="s">
        <v>23</v>
      </c>
      <c r="B91" s="8">
        <v>48</v>
      </c>
      <c r="C91" s="8"/>
      <c r="D91" s="8"/>
      <c r="E91" s="8"/>
      <c r="F91" s="8"/>
      <c r="G91" s="8"/>
      <c r="H91" s="8"/>
      <c r="I91" s="8">
        <v>300.66</v>
      </c>
      <c r="J91" s="8"/>
      <c r="K91" s="8">
        <v>11</v>
      </c>
      <c r="L91" s="8">
        <v>349.01</v>
      </c>
      <c r="M91" s="8">
        <v>2417.4</v>
      </c>
      <c r="N91" s="8">
        <f t="shared" si="40"/>
        <v>3126.07</v>
      </c>
    </row>
    <row r="92" ht="28.5" spans="1:14">
      <c r="A92" s="10" t="s">
        <v>24</v>
      </c>
      <c r="B92" s="11">
        <f t="shared" ref="B92:N92" si="41">SUM(B87:B91)</f>
        <v>428.6</v>
      </c>
      <c r="C92" s="11">
        <f t="shared" si="41"/>
        <v>0</v>
      </c>
      <c r="D92" s="11">
        <f t="shared" si="41"/>
        <v>677.69</v>
      </c>
      <c r="E92" s="11">
        <f t="shared" si="41"/>
        <v>0</v>
      </c>
      <c r="F92" s="11">
        <f t="shared" si="41"/>
        <v>0</v>
      </c>
      <c r="G92" s="11">
        <f t="shared" si="41"/>
        <v>151.9</v>
      </c>
      <c r="H92" s="11">
        <f t="shared" si="41"/>
        <v>257.9</v>
      </c>
      <c r="I92" s="11">
        <f t="shared" si="41"/>
        <v>383.56</v>
      </c>
      <c r="J92" s="11">
        <f t="shared" si="41"/>
        <v>478.63</v>
      </c>
      <c r="K92" s="11">
        <f t="shared" si="41"/>
        <v>913.7</v>
      </c>
      <c r="L92" s="11">
        <f t="shared" si="41"/>
        <v>349.01</v>
      </c>
      <c r="M92" s="11">
        <f t="shared" si="41"/>
        <v>3125.9</v>
      </c>
      <c r="N92" s="11">
        <f t="shared" si="41"/>
        <v>6766.89</v>
      </c>
    </row>
    <row r="93" spans="1:14">
      <c r="A93" s="8" t="s">
        <v>25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/>
      <c r="N93" s="8">
        <f t="shared" ref="N93:N96" si="42">SUM(B93:M93)</f>
        <v>0</v>
      </c>
    </row>
    <row r="95" spans="1:14">
      <c r="A95" s="8" t="s">
        <v>26</v>
      </c>
      <c r="B95" s="12">
        <f t="shared" ref="B95:M95" si="43">+B100/1.06*0.06</f>
        <v>0</v>
      </c>
      <c r="C95" s="12">
        <f t="shared" si="43"/>
        <v>0</v>
      </c>
      <c r="D95" s="12">
        <f t="shared" si="43"/>
        <v>0</v>
      </c>
      <c r="E95" s="12">
        <f t="shared" si="43"/>
        <v>0</v>
      </c>
      <c r="F95" s="12">
        <f t="shared" si="43"/>
        <v>0</v>
      </c>
      <c r="G95" s="12">
        <f t="shared" si="43"/>
        <v>0</v>
      </c>
      <c r="H95" s="12">
        <f t="shared" si="43"/>
        <v>0</v>
      </c>
      <c r="I95" s="12">
        <f t="shared" si="43"/>
        <v>0</v>
      </c>
      <c r="J95" s="12">
        <f t="shared" si="43"/>
        <v>0</v>
      </c>
      <c r="K95" s="12">
        <f t="shared" si="43"/>
        <v>0</v>
      </c>
      <c r="L95" s="12">
        <f t="shared" si="43"/>
        <v>0</v>
      </c>
      <c r="M95" s="12">
        <f t="shared" si="43"/>
        <v>0</v>
      </c>
      <c r="N95" s="12">
        <f t="shared" si="42"/>
        <v>0</v>
      </c>
    </row>
    <row r="96" spans="1:14">
      <c r="A96" s="8" t="s">
        <v>27</v>
      </c>
      <c r="B96" s="12">
        <f t="shared" ref="B96:M96" si="44">+B95*0.1</f>
        <v>0</v>
      </c>
      <c r="C96" s="12">
        <f t="shared" si="44"/>
        <v>0</v>
      </c>
      <c r="D96" s="12">
        <f t="shared" si="44"/>
        <v>0</v>
      </c>
      <c r="E96" s="12">
        <f t="shared" si="44"/>
        <v>0</v>
      </c>
      <c r="F96" s="12">
        <f t="shared" si="44"/>
        <v>0</v>
      </c>
      <c r="G96" s="12">
        <f t="shared" si="44"/>
        <v>0</v>
      </c>
      <c r="H96" s="12">
        <f t="shared" si="44"/>
        <v>0</v>
      </c>
      <c r="I96" s="12">
        <f t="shared" si="44"/>
        <v>0</v>
      </c>
      <c r="J96" s="12">
        <f t="shared" si="44"/>
        <v>0</v>
      </c>
      <c r="K96" s="12">
        <f t="shared" si="44"/>
        <v>0</v>
      </c>
      <c r="L96" s="12">
        <f t="shared" si="44"/>
        <v>0</v>
      </c>
      <c r="M96" s="12">
        <f t="shared" si="44"/>
        <v>0</v>
      </c>
      <c r="N96" s="12">
        <f t="shared" si="42"/>
        <v>0</v>
      </c>
    </row>
    <row r="97" spans="1:14">
      <c r="A97" s="11" t="s">
        <v>28</v>
      </c>
      <c r="B97" s="13">
        <f t="shared" ref="B97:N97" si="45">SUM(B95:B96)</f>
        <v>0</v>
      </c>
      <c r="C97" s="13">
        <f t="shared" si="45"/>
        <v>0</v>
      </c>
      <c r="D97" s="13">
        <f t="shared" si="45"/>
        <v>0</v>
      </c>
      <c r="E97" s="13">
        <f t="shared" si="45"/>
        <v>0</v>
      </c>
      <c r="F97" s="13">
        <f t="shared" si="45"/>
        <v>0</v>
      </c>
      <c r="G97" s="13">
        <f t="shared" si="45"/>
        <v>0</v>
      </c>
      <c r="H97" s="13">
        <f t="shared" si="45"/>
        <v>0</v>
      </c>
      <c r="I97" s="13">
        <f t="shared" si="45"/>
        <v>0</v>
      </c>
      <c r="J97" s="13">
        <f t="shared" si="45"/>
        <v>0</v>
      </c>
      <c r="K97" s="13">
        <f t="shared" si="45"/>
        <v>0</v>
      </c>
      <c r="L97" s="13">
        <f t="shared" si="45"/>
        <v>0</v>
      </c>
      <c r="M97" s="13">
        <f t="shared" si="45"/>
        <v>0</v>
      </c>
      <c r="N97" s="13">
        <f t="shared" si="45"/>
        <v>0</v>
      </c>
    </row>
    <row r="98" spans="1:14">
      <c r="A98" s="8" t="s">
        <v>29</v>
      </c>
      <c r="B98" s="12">
        <v>4942.78573257115</v>
      </c>
      <c r="C98" s="12">
        <v>3471.47472841338</v>
      </c>
      <c r="D98" s="12">
        <v>5793.86621558791</v>
      </c>
      <c r="E98" s="12">
        <v>4349.80992079503</v>
      </c>
      <c r="F98" s="12">
        <v>3422.30979429382</v>
      </c>
      <c r="G98" s="12">
        <v>6180.88193226525</v>
      </c>
      <c r="H98" s="12">
        <v>3542.36492571668</v>
      </c>
      <c r="I98" s="12">
        <v>3586.0191568927</v>
      </c>
      <c r="J98" s="12">
        <v>6684.74613874383</v>
      </c>
      <c r="K98" s="12">
        <v>4578.49571603769</v>
      </c>
      <c r="L98" s="12">
        <v>4830.60723398876</v>
      </c>
      <c r="M98" s="12">
        <v>5045.04033467103</v>
      </c>
      <c r="N98" s="8">
        <f>SUM(B98:M98)</f>
        <v>56428.4018299772</v>
      </c>
    </row>
    <row r="99" spans="1:14">
      <c r="A99" s="14" t="s">
        <v>30</v>
      </c>
      <c r="B99" s="15">
        <f t="shared" ref="B99:N99" si="46">+B86+B92+B93+B97+B98</f>
        <v>40946.5057325712</v>
      </c>
      <c r="C99" s="15">
        <f t="shared" si="46"/>
        <v>39077.5547284134</v>
      </c>
      <c r="D99" s="15">
        <f t="shared" si="46"/>
        <v>35389.1762155879</v>
      </c>
      <c r="E99" s="15">
        <f t="shared" si="46"/>
        <v>33375.769920795</v>
      </c>
      <c r="F99" s="15">
        <f t="shared" si="46"/>
        <v>40281.3597942938</v>
      </c>
      <c r="G99" s="15">
        <f t="shared" si="46"/>
        <v>39878.9819322653</v>
      </c>
      <c r="H99" s="15">
        <f t="shared" si="46"/>
        <v>40794.0449257167</v>
      </c>
      <c r="I99" s="15">
        <f t="shared" si="46"/>
        <v>41447.1491568927</v>
      </c>
      <c r="J99" s="15">
        <f t="shared" si="46"/>
        <v>42714.4861387438</v>
      </c>
      <c r="K99" s="15">
        <f t="shared" si="46"/>
        <v>145274.575716038</v>
      </c>
      <c r="L99" s="15">
        <f t="shared" si="46"/>
        <v>41173.9172339888</v>
      </c>
      <c r="M99" s="15">
        <f t="shared" si="46"/>
        <v>53460.690334671</v>
      </c>
      <c r="N99" s="15">
        <f t="shared" si="46"/>
        <v>593814.211829977</v>
      </c>
    </row>
    <row r="100" spans="1:14">
      <c r="A100" s="8" t="s">
        <v>31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f>SUM(B100:M100)</f>
        <v>0</v>
      </c>
    </row>
    <row r="101" spans="1:14">
      <c r="A101" s="16" t="s">
        <v>32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6"/>
      <c r="N101" s="16"/>
    </row>
  </sheetData>
  <mergeCells count="1">
    <mergeCell ref="A1:N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嘟嘟DGL</cp:lastModifiedBy>
  <dcterms:created xsi:type="dcterms:W3CDTF">2023-12-19T06:50:45Z</dcterms:created>
  <dcterms:modified xsi:type="dcterms:W3CDTF">2023-12-19T06:51:11Z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520848A6A30B4492B17E7EA8FC602B32_11</vt:lpwstr>
  </property>
  <property fmtid="{D5CDD505-2E9C-101B-9397-08002B2CF9AE}" pid="3" name="KSOProductBuildVer">
    <vt:lpwstr>2052-12.1.0.16120</vt:lpwstr>
  </property>
</Properties>
</file>